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obota\Zákazky 2020\Marek Danihel\Gymnázium\oprava\21.7.2020\"/>
    </mc:Choice>
  </mc:AlternateContent>
  <bookViews>
    <workbookView xWindow="0" yWindow="0" windowWidth="0" windowHeight="0"/>
  </bookViews>
  <sheets>
    <sheet name="Rekapitulácia stavby" sheetId="1" r:id="rId1"/>
    <sheet name="01 - Strecha sála" sheetId="2" r:id="rId2"/>
    <sheet name="02 - Strecha učebne" sheetId="3" r:id="rId3"/>
    <sheet name="2 - Bleskozvod" sheetId="4" r:id="rId4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'01 - Strecha sála'!$C$129:$K$192</definedName>
    <definedName name="_xlnm.Print_Area" localSheetId="1">'01 - Strecha sála'!$C$4:$J$76,'01 - Strecha sála'!$C$115:$J$192</definedName>
    <definedName name="_xlnm.Print_Titles" localSheetId="1">'01 - Strecha sála'!$129:$129</definedName>
    <definedName name="_xlnm._FilterDatabase" localSheetId="2" hidden="1">'02 - Strecha učebne'!$C$129:$K$178</definedName>
    <definedName name="_xlnm.Print_Area" localSheetId="2">'02 - Strecha učebne'!$C$4:$J$76,'02 - Strecha učebne'!$C$115:$J$178</definedName>
    <definedName name="_xlnm.Print_Titles" localSheetId="2">'02 - Strecha učebne'!$129:$129</definedName>
    <definedName name="_xlnm._FilterDatabase" localSheetId="3" hidden="1">'2 - Bleskozvod'!$C$120:$K$159</definedName>
    <definedName name="_xlnm.Print_Area" localSheetId="3">'2 - Bleskozvod'!$C$4:$J$76,'2 - Bleskozvod'!$C$108:$J$159</definedName>
    <definedName name="_xlnm.Print_Titles" localSheetId="3">'2 - Bleskozvod'!$120:$120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8"/>
  <c i="4" r="J35"/>
  <c i="1" r="AX98"/>
  <c i="4"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3" r="J39"/>
  <c r="J38"/>
  <c i="1" r="AY97"/>
  <c i="3" r="J37"/>
  <c i="1" r="AX97"/>
  <c i="3" r="BI178"/>
  <c r="BH178"/>
  <c r="BG178"/>
  <c r="BE178"/>
  <c r="T178"/>
  <c r="T177"/>
  <c r="R178"/>
  <c r="R177"/>
  <c r="P178"/>
  <c r="P177"/>
  <c r="BI176"/>
  <c r="BH176"/>
  <c r="BG176"/>
  <c r="BE176"/>
  <c r="T176"/>
  <c r="T175"/>
  <c r="R176"/>
  <c r="R175"/>
  <c r="P176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124"/>
  <c r="E7"/>
  <c r="E118"/>
  <c i="2" r="J39"/>
  <c r="J38"/>
  <c i="1" r="AY96"/>
  <c i="2" r="J37"/>
  <c i="1" r="AX96"/>
  <c i="2" r="BI192"/>
  <c r="BH192"/>
  <c r="BG192"/>
  <c r="BE192"/>
  <c r="T192"/>
  <c r="T191"/>
  <c r="R192"/>
  <c r="R191"/>
  <c r="P192"/>
  <c r="P191"/>
  <c r="BI190"/>
  <c r="BH190"/>
  <c r="BG190"/>
  <c r="BE190"/>
  <c r="T190"/>
  <c r="T189"/>
  <c r="R190"/>
  <c r="R189"/>
  <c r="P190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91"/>
  <c r="E7"/>
  <c r="E118"/>
  <c i="1" r="L90"/>
  <c r="AM90"/>
  <c r="AM89"/>
  <c r="L89"/>
  <c r="AM87"/>
  <c r="L87"/>
  <c r="L85"/>
  <c r="L84"/>
  <c i="4" r="BK158"/>
  <c r="J157"/>
  <c r="BK156"/>
  <c r="J154"/>
  <c r="J153"/>
  <c r="J152"/>
  <c r="BK150"/>
  <c r="BK149"/>
  <c r="BK148"/>
  <c r="BK146"/>
  <c r="BK145"/>
  <c r="BK142"/>
  <c r="BK140"/>
  <c r="J139"/>
  <c r="BK134"/>
  <c r="J133"/>
  <c r="J128"/>
  <c r="J127"/>
  <c r="J126"/>
  <c r="J125"/>
  <c r="J124"/>
  <c i="3" r="BK178"/>
  <c r="BK176"/>
  <c r="BK173"/>
  <c r="J172"/>
  <c r="BK171"/>
  <c r="BK170"/>
  <c r="J168"/>
  <c r="J166"/>
  <c r="J165"/>
  <c r="J163"/>
  <c r="J162"/>
  <c r="J161"/>
  <c r="J158"/>
  <c r="J156"/>
  <c r="BK153"/>
  <c r="J152"/>
  <c r="J148"/>
  <c r="J142"/>
  <c r="J141"/>
  <c r="BK137"/>
  <c i="2" r="BK187"/>
  <c r="J185"/>
  <c r="J180"/>
  <c r="J177"/>
  <c r="BK173"/>
  <c r="J172"/>
  <c r="BK170"/>
  <c r="J169"/>
  <c r="J168"/>
  <c r="J166"/>
  <c r="BK165"/>
  <c r="J164"/>
  <c r="BK163"/>
  <c r="BK160"/>
  <c r="BK156"/>
  <c r="J155"/>
  <c r="BK153"/>
  <c r="BK150"/>
  <c r="BK147"/>
  <c r="BK144"/>
  <c r="J143"/>
  <c r="BK142"/>
  <c r="J139"/>
  <c r="J138"/>
  <c r="J137"/>
  <c r="J136"/>
  <c r="J133"/>
  <c i="4" r="J159"/>
  <c r="BK157"/>
  <c r="J156"/>
  <c r="BK154"/>
  <c r="J149"/>
  <c r="BK147"/>
  <c r="J145"/>
  <c r="J144"/>
  <c r="BK143"/>
  <c r="J142"/>
  <c r="BK141"/>
  <c r="J138"/>
  <c r="J136"/>
  <c r="BK135"/>
  <c r="J132"/>
  <c r="J131"/>
  <c r="J130"/>
  <c r="BK127"/>
  <c r="BK125"/>
  <c i="3" r="J174"/>
  <c r="J173"/>
  <c r="BK168"/>
  <c r="BK167"/>
  <c r="BK166"/>
  <c r="BK164"/>
  <c r="BK163"/>
  <c r="BK159"/>
  <c r="BK157"/>
  <c r="BK156"/>
  <c r="J155"/>
  <c r="BK151"/>
  <c r="J150"/>
  <c r="J149"/>
  <c r="J145"/>
  <c r="J143"/>
  <c r="BK140"/>
  <c r="BK139"/>
  <c r="BK138"/>
  <c r="J137"/>
  <c r="BK133"/>
  <c i="2" r="J183"/>
  <c r="J181"/>
  <c r="BK179"/>
  <c r="J178"/>
  <c r="BK174"/>
  <c r="J173"/>
  <c r="BK172"/>
  <c r="J170"/>
  <c r="BK166"/>
  <c r="J163"/>
  <c r="BK159"/>
  <c r="J158"/>
  <c r="J149"/>
  <c r="BK148"/>
  <c r="J146"/>
  <c r="BK145"/>
  <c r="BK137"/>
  <c r="J135"/>
  <c r="BK134"/>
  <c r="BK133"/>
  <c i="1" r="AS95"/>
  <c i="4" r="BK159"/>
  <c r="J158"/>
  <c r="BK153"/>
  <c r="BK152"/>
  <c r="J150"/>
  <c r="J147"/>
  <c r="BK144"/>
  <c r="J143"/>
  <c r="J141"/>
  <c r="J140"/>
  <c r="BK138"/>
  <c r="BK136"/>
  <c r="BK131"/>
  <c r="BK129"/>
  <c r="J129"/>
  <c r="BK128"/>
  <c r="BK126"/>
  <c i="3" r="J176"/>
  <c r="BK174"/>
  <c r="J171"/>
  <c r="J167"/>
  <c r="BK165"/>
  <c r="BK162"/>
  <c r="J159"/>
  <c r="BK158"/>
  <c r="BK154"/>
  <c r="BK150"/>
  <c r="BK148"/>
  <c r="BK145"/>
  <c r="BK142"/>
  <c r="BK141"/>
  <c r="J140"/>
  <c r="J139"/>
  <c r="J138"/>
  <c r="BK135"/>
  <c r="J134"/>
  <c i="2" r="J192"/>
  <c r="J190"/>
  <c r="BK188"/>
  <c r="J187"/>
  <c r="J186"/>
  <c r="BK183"/>
  <c r="BK182"/>
  <c r="BK177"/>
  <c r="BK176"/>
  <c r="J175"/>
  <c r="J167"/>
  <c r="J165"/>
  <c r="BK162"/>
  <c r="J160"/>
  <c r="BK158"/>
  <c r="J156"/>
  <c r="J154"/>
  <c r="J153"/>
  <c r="J152"/>
  <c r="BK151"/>
  <c r="J148"/>
  <c r="J147"/>
  <c r="BK143"/>
  <c r="J142"/>
  <c r="BK139"/>
  <c r="BK138"/>
  <c i="4" r="J148"/>
  <c r="J146"/>
  <c r="BK139"/>
  <c r="J135"/>
  <c r="J134"/>
  <c r="BK133"/>
  <c r="BK132"/>
  <c r="BK130"/>
  <c r="BK124"/>
  <c i="3" r="J178"/>
  <c r="BK172"/>
  <c r="J170"/>
  <c r="J164"/>
  <c r="BK161"/>
  <c r="J157"/>
  <c r="BK155"/>
  <c r="J154"/>
  <c r="J153"/>
  <c r="BK152"/>
  <c r="J151"/>
  <c r="BK149"/>
  <c r="BK143"/>
  <c r="J135"/>
  <c r="BK134"/>
  <c r="J133"/>
  <c i="2" r="BK192"/>
  <c r="BK190"/>
  <c r="J188"/>
  <c r="BK186"/>
  <c r="BK185"/>
  <c r="J182"/>
  <c r="BK181"/>
  <c r="BK180"/>
  <c r="J179"/>
  <c r="BK178"/>
  <c r="J176"/>
  <c r="BK175"/>
  <c r="J174"/>
  <c r="BK169"/>
  <c r="BK168"/>
  <c r="BK167"/>
  <c r="BK164"/>
  <c r="J162"/>
  <c r="J159"/>
  <c r="BK155"/>
  <c r="BK154"/>
  <c r="BK152"/>
  <c r="J151"/>
  <c r="J150"/>
  <c r="BK149"/>
  <c r="BK146"/>
  <c r="J145"/>
  <c r="J144"/>
  <c r="BK136"/>
  <c r="BK135"/>
  <c r="J134"/>
  <c l="1" r="P132"/>
  <c r="P131"/>
  <c r="T141"/>
  <c r="BK161"/>
  <c r="J161"/>
  <c r="J104"/>
  <c r="BK171"/>
  <c r="J171"/>
  <c r="J105"/>
  <c r="BK184"/>
  <c r="J184"/>
  <c r="J106"/>
  <c i="3" r="P132"/>
  <c r="T136"/>
  <c r="P147"/>
  <c r="P160"/>
  <c r="T169"/>
  <c i="2" r="R132"/>
  <c r="R131"/>
  <c r="R141"/>
  <c r="T157"/>
  <c r="R161"/>
  <c r="P171"/>
  <c r="P184"/>
  <c i="3" r="T132"/>
  <c r="T131"/>
  <c r="R136"/>
  <c r="R147"/>
  <c r="R160"/>
  <c r="R169"/>
  <c i="4" r="P123"/>
  <c r="R137"/>
  <c i="2" r="BK132"/>
  <c r="J132"/>
  <c r="J100"/>
  <c r="BK141"/>
  <c r="BK140"/>
  <c r="J140"/>
  <c r="J101"/>
  <c r="BK157"/>
  <c r="J157"/>
  <c r="J103"/>
  <c r="R157"/>
  <c r="P161"/>
  <c r="R171"/>
  <c r="T184"/>
  <c i="3" r="R132"/>
  <c r="R131"/>
  <c r="P136"/>
  <c r="T147"/>
  <c r="T146"/>
  <c r="T160"/>
  <c r="BK169"/>
  <c r="J169"/>
  <c r="J106"/>
  <c i="4" r="BK123"/>
  <c r="J123"/>
  <c r="J98"/>
  <c r="T123"/>
  <c r="T137"/>
  <c r="R151"/>
  <c i="2" r="T132"/>
  <c r="T131"/>
  <c r="P141"/>
  <c r="P140"/>
  <c r="P157"/>
  <c r="T161"/>
  <c r="T171"/>
  <c r="R184"/>
  <c i="3" r="BK132"/>
  <c r="J132"/>
  <c r="J100"/>
  <c r="BK136"/>
  <c r="J136"/>
  <c r="J101"/>
  <c r="BK147"/>
  <c r="J147"/>
  <c r="J104"/>
  <c r="BK160"/>
  <c r="J160"/>
  <c r="J105"/>
  <c r="P169"/>
  <c i="4" r="R123"/>
  <c r="BK137"/>
  <c r="J137"/>
  <c r="J99"/>
  <c r="P137"/>
  <c r="BK151"/>
  <c r="J151"/>
  <c r="J100"/>
  <c r="P151"/>
  <c r="T151"/>
  <c r="BK155"/>
  <c r="J155"/>
  <c r="J101"/>
  <c r="P155"/>
  <c r="R155"/>
  <c r="T155"/>
  <c i="2" r="F94"/>
  <c r="J124"/>
  <c r="BF133"/>
  <c r="BF134"/>
  <c r="BF135"/>
  <c r="BF143"/>
  <c r="BF146"/>
  <c r="BF149"/>
  <c r="BF150"/>
  <c r="BF158"/>
  <c r="BF164"/>
  <c r="BF169"/>
  <c r="BF175"/>
  <c r="BF177"/>
  <c r="BF178"/>
  <c r="BF182"/>
  <c r="BF187"/>
  <c r="BF190"/>
  <c r="BF192"/>
  <c i="3" r="BF148"/>
  <c r="BF152"/>
  <c r="BF153"/>
  <c r="BF157"/>
  <c r="BF163"/>
  <c r="BF166"/>
  <c r="BF168"/>
  <c r="BF172"/>
  <c r="BF174"/>
  <c r="BK177"/>
  <c r="J177"/>
  <c r="J108"/>
  <c i="4" r="E85"/>
  <c r="F92"/>
  <c r="BF129"/>
  <c r="BF145"/>
  <c i="2" r="E85"/>
  <c r="BF147"/>
  <c r="BF151"/>
  <c r="BF153"/>
  <c r="BF159"/>
  <c r="BF165"/>
  <c r="BF170"/>
  <c r="BF180"/>
  <c r="BF185"/>
  <c i="3" r="F94"/>
  <c r="BF133"/>
  <c r="BF138"/>
  <c r="BF143"/>
  <c r="BF150"/>
  <c r="BF155"/>
  <c r="BF156"/>
  <c r="BF158"/>
  <c r="BF162"/>
  <c r="BF176"/>
  <c i="4" r="J89"/>
  <c r="BF125"/>
  <c r="BF128"/>
  <c r="BF130"/>
  <c r="BF135"/>
  <c r="BF138"/>
  <c r="BF139"/>
  <c r="BF140"/>
  <c r="BF146"/>
  <c r="BF147"/>
  <c r="BF148"/>
  <c r="BF149"/>
  <c r="BF150"/>
  <c r="BF156"/>
  <c i="2" r="BF139"/>
  <c r="BF145"/>
  <c r="BF152"/>
  <c r="BF156"/>
  <c r="BF160"/>
  <c r="BF162"/>
  <c r="BF166"/>
  <c r="BF167"/>
  <c r="BF168"/>
  <c r="BF174"/>
  <c r="BF179"/>
  <c r="BF181"/>
  <c r="BF183"/>
  <c r="BF186"/>
  <c r="BK189"/>
  <c r="J189"/>
  <c r="J107"/>
  <c r="BK191"/>
  <c r="J191"/>
  <c r="J108"/>
  <c i="3" r="E85"/>
  <c r="J91"/>
  <c r="BF134"/>
  <c r="BF139"/>
  <c r="BF141"/>
  <c r="BF149"/>
  <c r="BF154"/>
  <c r="BF171"/>
  <c r="BF173"/>
  <c r="BF178"/>
  <c r="BK144"/>
  <c r="J144"/>
  <c r="J102"/>
  <c i="4" r="BF126"/>
  <c r="BF132"/>
  <c r="BF136"/>
  <c r="BF141"/>
  <c r="BF143"/>
  <c r="BF152"/>
  <c r="BF153"/>
  <c r="BF157"/>
  <c r="BF159"/>
  <c i="2" r="BF136"/>
  <c r="BF137"/>
  <c r="BF138"/>
  <c r="BF142"/>
  <c r="BF144"/>
  <c r="BF148"/>
  <c r="BF154"/>
  <c r="BF155"/>
  <c r="BF163"/>
  <c r="BF172"/>
  <c r="BF173"/>
  <c r="BF176"/>
  <c r="BF188"/>
  <c i="3" r="BF135"/>
  <c r="BF137"/>
  <c r="BF140"/>
  <c r="BF142"/>
  <c r="BF145"/>
  <c r="BF151"/>
  <c r="BF159"/>
  <c r="BF161"/>
  <c r="BF164"/>
  <c r="BF165"/>
  <c r="BF167"/>
  <c r="BF170"/>
  <c r="BK175"/>
  <c r="J175"/>
  <c r="J107"/>
  <c i="4" r="BF124"/>
  <c r="BF127"/>
  <c r="BF131"/>
  <c r="BF133"/>
  <c r="BF134"/>
  <c r="BF142"/>
  <c r="BF144"/>
  <c r="BF154"/>
  <c r="BF158"/>
  <c i="3" r="F39"/>
  <c i="1" r="BD97"/>
  <c i="3" r="F37"/>
  <c i="1" r="BB97"/>
  <c i="2" r="J35"/>
  <c i="1" r="AV96"/>
  <c i="4" r="J33"/>
  <c i="1" r="AV98"/>
  <c i="2" r="F35"/>
  <c i="1" r="AZ96"/>
  <c i="4" r="F37"/>
  <c i="1" r="BD98"/>
  <c i="3" r="F35"/>
  <c i="1" r="AZ97"/>
  <c i="4" r="F36"/>
  <c i="1" r="BC98"/>
  <c i="4" r="F35"/>
  <c i="1" r="BB98"/>
  <c i="2" r="F37"/>
  <c i="1" r="BB96"/>
  <c r="AS94"/>
  <c i="2" r="F39"/>
  <c i="1" r="BD96"/>
  <c i="3" r="F38"/>
  <c i="1" r="BC97"/>
  <c i="2" r="F38"/>
  <c i="1" r="BC96"/>
  <c i="3" r="J35"/>
  <c i="1" r="AV97"/>
  <c i="4" r="F33"/>
  <c i="1" r="AZ98"/>
  <c i="3" l="1" r="T130"/>
  <c i="2" r="R140"/>
  <c i="4" r="T122"/>
  <c r="T121"/>
  <c r="P122"/>
  <c r="P121"/>
  <c i="1" r="AU98"/>
  <c i="3" r="R146"/>
  <c i="4" r="R122"/>
  <c r="R121"/>
  <c i="3" r="R130"/>
  <c i="2" r="R130"/>
  <c i="3" r="P146"/>
  <c r="P131"/>
  <c r="P130"/>
  <c i="1" r="AU97"/>
  <c i="2" r="T140"/>
  <c r="T130"/>
  <c r="P130"/>
  <c i="1" r="AU96"/>
  <c i="3" r="BK131"/>
  <c r="J131"/>
  <c r="J99"/>
  <c r="BK146"/>
  <c r="J146"/>
  <c r="J103"/>
  <c i="4" r="BK122"/>
  <c r="J122"/>
  <c r="J97"/>
  <c i="2" r="BK131"/>
  <c r="J131"/>
  <c r="J99"/>
  <c r="J141"/>
  <c r="J102"/>
  <c i="1" r="AZ95"/>
  <c r="AV95"/>
  <c i="2" r="F36"/>
  <c i="1" r="BA96"/>
  <c r="BB95"/>
  <c r="BB94"/>
  <c r="W31"/>
  <c i="4" r="J34"/>
  <c i="1" r="AW98"/>
  <c r="AT98"/>
  <c i="2" r="J36"/>
  <c i="1" r="AW96"/>
  <c r="AT96"/>
  <c r="BD95"/>
  <c r="BD94"/>
  <c r="W33"/>
  <c i="3" r="F36"/>
  <c i="1" r="BA97"/>
  <c i="3" r="J36"/>
  <c i="1" r="AW97"/>
  <c r="AT97"/>
  <c r="BC95"/>
  <c r="AY95"/>
  <c i="4" r="F34"/>
  <c i="1" r="BA98"/>
  <c i="3" l="1" r="BK130"/>
  <c r="J130"/>
  <c r="J98"/>
  <c i="2" r="BK130"/>
  <c r="J130"/>
  <c r="J98"/>
  <c i="4" r="BK121"/>
  <c r="J121"/>
  <c r="J96"/>
  <c i="1" r="BA95"/>
  <c r="AW95"/>
  <c r="AT95"/>
  <c r="AX94"/>
  <c r="AU95"/>
  <c r="AU94"/>
  <c r="AZ94"/>
  <c r="AV94"/>
  <c r="AK29"/>
  <c r="BC94"/>
  <c r="W32"/>
  <c r="AX95"/>
  <c l="1" r="BA94"/>
  <c r="W30"/>
  <c i="4" r="J30"/>
  <c i="1" r="AG98"/>
  <c r="AN98"/>
  <c i="2" r="J32"/>
  <c i="1" r="AG96"/>
  <c r="AN96"/>
  <c r="W29"/>
  <c r="AY94"/>
  <c i="3" r="J32"/>
  <c i="1" r="AG97"/>
  <c r="AN97"/>
  <c i="2" l="1" r="J41"/>
  <c i="4" r="J39"/>
  <c i="3" r="J41"/>
  <c i="1" r="AG95"/>
  <c r="AG94"/>
  <c r="AW94"/>
  <c r="AK30"/>
  <c l="1" r="AN95"/>
  <c r="AT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<sst xmlns="http://schemas.openxmlformats.org/spreadsheetml/2006/main">
  <si>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</si>
  <si>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</si>
  <si>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</si>
  <si>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</si>
  <si>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</si>
  <si>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{929c4b72-7f7a-4a73-8b1d-4683f147985e}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</si>
  <si>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</si>
  <si>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</si>
  <si>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</si>
  <si>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</si>
  <si>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</si>
  <si>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</si>
  <si>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</si>
  <si>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80043B2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</si>
  <si>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</si>
  <si>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</si>
  <si>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Gymnázium AS Banská Bystrica rekonštrukcia objektov ZNÍŽENIE ENERGETICKEJ NÁROČNOSTI</t>
  </si>
  <si>
    <t>JKSO:</t>
  </si>
  <si>
    <t>KS:</t>
  </si>
  <si>
    <t>Miesto:</t>
  </si>
  <si>
    <t xml:space="preserve"> </t>
  </si>
  <si>
    <t>Dátum:</t>
  </si>
  <si>
    <t>7. 7. 2020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</si>
  <si>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</si>
  <si>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</si>
  <si>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</si>
  <si>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</si>
  <si>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</si>
  <si>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</si>
  <si>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</si>
  <si>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</si>
  <si>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</si>
  <si>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</si>
  <si>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</si>
  <si>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</si>
  <si>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</si>
  <si>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</si>
  <si>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</si>
  <si>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</si>
  <si>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</si>
  <si>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</si>
  <si>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</si>
  <si>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</si>
  <si>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</si>
  <si>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</si>
  <si>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</si>
  <si>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</si>
  <si>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</si>
  <si>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</si>
  <si>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</si>
  <si>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</si>
  <si>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</si>
  <si>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</si>
  <si>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</si>
  <si>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</si>
  <si>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</si>
  <si>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</si>
  <si>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</si>
  <si>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</si>
  <si>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</si>
  <si>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</si>
  <si>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</si>
  <si>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</si>
  <si>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</si>
  <si>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</si>
  <si>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</si>
  <si>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</si>
  <si>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</si>
  <si>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</si>
  <si>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</si>
  <si>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</si>
  <si>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</si>
  <si>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</si>
  <si>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</si>
  <si>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</si>
  <si>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</si>
  <si>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</si>
  <si>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SO-01 - strecha</t>
  </si>
  <si>
    <t>STA</t>
  </si>
  <si>
    <t>{70082c51-d5a6-4275-b011-3b516cb20ac8}</t>
  </si>
  <si>
    <t>/</t>
  </si>
  <si>
    <t>01</t>
  </si>
  <si>
    <t>Strecha sála</t>
  </si>
  <si>
    <t>Časť</t>
  </si>
  <si>
    <t>2</t>
  </si>
  <si>
    <t>{fceb2502-c7d6-4e84-bdaa-8e3d37ff33cc}</t>
  </si>
  <si>
    <t>02</t>
  </si>
  <si>
    <t>Strecha učebne</t>
  </si>
  <si>
    <t>{3ae9b45a-4900-4956-bef6-ae1a77ce596f}</t>
  </si>
  <si>
    <t>Bleskozvod</t>
  </si>
  <si>
    <t>{412a2c21-6b6e-45d7-8116-bb3564d53e39}</t>
  </si>
  <si>
    <t>KRYCÍ LIST ROZPOČTU</t>
  </si>
  <si>
    <t>Objekt:</t>
  </si>
  <si>
    <t>1 - SO-01 - strecha</t>
  </si>
  <si>
    <t>Časť:</t>
  </si>
  <si>
    <t>01 - Strecha sála</t>
  </si>
  <si>
    <t>Komenského 18, 974 01 Banská Bystrica</t>
  </si>
  <si>
    <t>Gymnázium Andreja Sládkoviča Komenského 18, 974 01</t>
  </si>
  <si>
    <t>x-arch s.r.o., Kollárova 44, 974 01 Banská Bystric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</si>
  <si>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</si>
  <si>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</si>
  <si>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</si>
  <si>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</si>
  <si>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</si>
  <si>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</si>
  <si>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</si>
  <si>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</si>
  <si>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712 - Izolácie striech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</si>
  <si>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</si>
  <si>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</si>
  <si>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</si>
  <si>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767 - Konštrukcie doplnkové kovové</t>
  </si>
  <si>
    <t>HZS - Hodinové zúčtovacie sadzby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</si>
  <si>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</si>
  <si>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</si>
  <si>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</si>
  <si>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</si>
  <si>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</si>
  <si>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</si>
  <si>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</si>
  <si>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</si>
  <si>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</si>
  <si>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</si>
  <si>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</si>
  <si>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</si>
  <si>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</si>
  <si>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</si>
  <si>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</si>
  <si>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</si>
  <si>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</si>
  <si>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</si>
  <si>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</si>
  <si>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952901111.1</t>
  </si>
  <si>
    <t>Vyčistenie po realizácii</t>
  </si>
  <si>
    <t>m2</t>
  </si>
  <si>
    <t>4</t>
  </si>
  <si>
    <t>912856289</t>
  </si>
  <si>
    <t>979081111</t>
  </si>
  <si>
    <t>Odvoz sutiny a vybúraných hmôt na skládku do 1 km</t>
  </si>
  <si>
    <t>t</t>
  </si>
  <si>
    <t>1235037312</t>
  </si>
  <si>
    <t>3</t>
  </si>
  <si>
    <t>979081121</t>
  </si>
  <si>
    <t>Odvoz sutiny a vybúraných hmôt na skládku za každý ďalší 1 km</t>
  </si>
  <si>
    <t>1020021916</t>
  </si>
  <si>
    <t>979082111</t>
  </si>
  <si>
    <t>Vnútrostavenisková doprava sutiny a vybúraných hmôt do 10 m</t>
  </si>
  <si>
    <t>-302460202</t>
  </si>
  <si>
    <t>5</t>
  </si>
  <si>
    <t>979082121</t>
  </si>
  <si>
    <t>Vnútrostavenisková doprava sutiny a vybúraných hmôt za každých ďalších 5 m</t>
  </si>
  <si>
    <t>1277918053</t>
  </si>
  <si>
    <t>6</t>
  </si>
  <si>
    <t>979087113</t>
  </si>
  <si>
    <t>Nakladanie na dopravný prostriedok pre vodorovnú dopravu vybúraných hmôt</t>
  </si>
  <si>
    <t>-411453489</t>
  </si>
  <si>
    <t>7</t>
  </si>
  <si>
    <t>979089012</t>
  </si>
  <si>
    <t>Poplatok za skladovanie - na riadenej skládke zmiešaný stavebný odpad</t>
  </si>
  <si>
    <t>-94016178</t>
  </si>
  <si>
    <t>PSV</t>
  </si>
  <si>
    <t>Práce a dodávky PSV</t>
  </si>
  <si>
    <t>712</t>
  </si>
  <si>
    <t>Izolácie striech</t>
  </si>
  <si>
    <t>8</t>
  </si>
  <si>
    <t>712290010</t>
  </si>
  <si>
    <t>Zhotovenie parozábrany pre strechy ploché do 10°</t>
  </si>
  <si>
    <t>16</t>
  </si>
  <si>
    <t>-1096111282</t>
  </si>
  <si>
    <t>M</t>
  </si>
  <si>
    <t>283230006600</t>
  </si>
  <si>
    <t>Parozábrana - fólia z PE hr. 0,15 mm</t>
  </si>
  <si>
    <t>256</t>
  </si>
  <si>
    <t>64</t>
  </si>
  <si>
    <t>-803490372</t>
  </si>
  <si>
    <t>10</t>
  </si>
  <si>
    <t>712300833</t>
  </si>
  <si>
    <t xml:space="preserve">Odstránenie povlakovej krytiny na strechách plochých 10° trojvrstvovej,  -0,01400t</t>
  </si>
  <si>
    <t>608244565</t>
  </si>
  <si>
    <t>11</t>
  </si>
  <si>
    <t>712300834</t>
  </si>
  <si>
    <t xml:space="preserve">Odstránenie povlakovej krytiny na strechách plochých do 10° každé ďalšie vrstvy,  -0,00600t</t>
  </si>
  <si>
    <t>-357626668</t>
  </si>
  <si>
    <t>12</t>
  </si>
  <si>
    <t>712300841</t>
  </si>
  <si>
    <t xml:space="preserve">Vyčistenie strechy pred pokládkou krytiny,  -0,00200t</t>
  </si>
  <si>
    <t>-1670523790</t>
  </si>
  <si>
    <t>13</t>
  </si>
  <si>
    <t>712370070</t>
  </si>
  <si>
    <t>Zhotovenie povlakovej krytiny striech plochých do 10° PVC-P fóliou upevnenou prikotvením so zvarením spoju</t>
  </si>
  <si>
    <t>-131392918</t>
  </si>
  <si>
    <t>14</t>
  </si>
  <si>
    <t>283220002000</t>
  </si>
  <si>
    <t>Hydroizolačná fólia PVC-P hr. 1,5 mm izolácia plochých striech</t>
  </si>
  <si>
    <t>-344999804</t>
  </si>
  <si>
    <t>15</t>
  </si>
  <si>
    <t>311970001700</t>
  </si>
  <si>
    <t xml:space="preserve">Vrut  SK-RB Power do dĺžky 220 mm na upevnenie do dosiek</t>
  </si>
  <si>
    <t>ks</t>
  </si>
  <si>
    <t>32</t>
  </si>
  <si>
    <t>597263959</t>
  </si>
  <si>
    <t>712973850</t>
  </si>
  <si>
    <t>Detaily k termoplastom všeobecne, oplechovanie okraja odkvapovou záveternou lištou z hrubopolpast. plechu RŠ 330 mm</t>
  </si>
  <si>
    <t>m</t>
  </si>
  <si>
    <t>-766848197</t>
  </si>
  <si>
    <t>17</t>
  </si>
  <si>
    <t>712973895</t>
  </si>
  <si>
    <t>Detaily k termoplastom všeobecne, oplechovanie okraja odkvapovou lištou z hrubopolpast. plechu RŠ 330 mm</t>
  </si>
  <si>
    <t>-1396958286</t>
  </si>
  <si>
    <t>18</t>
  </si>
  <si>
    <t>2832990650.1</t>
  </si>
  <si>
    <t>Kotviaca technika</t>
  </si>
  <si>
    <t>1002825011</t>
  </si>
  <si>
    <t>19</t>
  </si>
  <si>
    <t>712990040</t>
  </si>
  <si>
    <t>Položenie geotextílie vodorovne alebo zvislo na strechy ploché do 10°</t>
  </si>
  <si>
    <t>-657320821</t>
  </si>
  <si>
    <t>693110004500</t>
  </si>
  <si>
    <t>Geotextília polypropylénová netkaná 300 g/m2</t>
  </si>
  <si>
    <t>-1668454315</t>
  </si>
  <si>
    <t>21</t>
  </si>
  <si>
    <t>311690001000</t>
  </si>
  <si>
    <t>Rozperný nit 6x30 mm do betónu, hliníkový</t>
  </si>
  <si>
    <t>-1400871850</t>
  </si>
  <si>
    <t>22</t>
  </si>
  <si>
    <t>998712202.S</t>
  </si>
  <si>
    <t>Presun hmôt pre izoláciu povlakovej krytiny v objektoch výšky nad 6 do 12 m</t>
  </si>
  <si>
    <t>%</t>
  </si>
  <si>
    <t>-854068529</t>
  </si>
  <si>
    <t>713</t>
  </si>
  <si>
    <t>Izolácie tepelné</t>
  </si>
  <si>
    <t>23</t>
  </si>
  <si>
    <t>713142121</t>
  </si>
  <si>
    <t>Montáž tepelnej izolácie striech plochých do 10° polystyrénom, jednovrstvová prilep. asfaltom bodovo</t>
  </si>
  <si>
    <t>-255221441</t>
  </si>
  <si>
    <t>24</t>
  </si>
  <si>
    <t>1190</t>
  </si>
  <si>
    <t>Ozolačné dosky z tvrdej PIR peny hr. 100 (napr. PUREN MV,100)</t>
  </si>
  <si>
    <t>-1040083519</t>
  </si>
  <si>
    <t>25</t>
  </si>
  <si>
    <t>998713202</t>
  </si>
  <si>
    <t>Presun hmôt pre izolácie tepelné v objektoch výšky nad 6 m do 12 m</t>
  </si>
  <si>
    <t>600068884</t>
  </si>
  <si>
    <t>762</t>
  </si>
  <si>
    <t>Konštrukcie tesárske</t>
  </si>
  <si>
    <t>26</t>
  </si>
  <si>
    <t>762311103</t>
  </si>
  <si>
    <t>Montáž kotevných želiez, príložiek, pätiek, ťahadiel, s pripojením k drevenej konštrukcii</t>
  </si>
  <si>
    <t>1720271139</t>
  </si>
  <si>
    <t>27</t>
  </si>
  <si>
    <t>D-KF-1114</t>
  </si>
  <si>
    <t>Rovnoramenné perforované uholníky (2 mm),rozmer 140×100×100 mm</t>
  </si>
  <si>
    <t>-2143443275</t>
  </si>
  <si>
    <t>28</t>
  </si>
  <si>
    <t>762335120</t>
  </si>
  <si>
    <t>Montáž viazaných konštrukcií krovov krokví vlašských z hraneného reziva plochy 120-288 cm2</t>
  </si>
  <si>
    <t>1984114630</t>
  </si>
  <si>
    <t>29</t>
  </si>
  <si>
    <t>605120003000</t>
  </si>
  <si>
    <t>Hranoly zo smreku neopracované hranené akosť I dĺ. 4000-6500 mm x hr. 160 mm, š. 160-220 mm</t>
  </si>
  <si>
    <t>m3</t>
  </si>
  <si>
    <t>-196347901</t>
  </si>
  <si>
    <t>30</t>
  </si>
  <si>
    <t>762341001</t>
  </si>
  <si>
    <t>Montáž debnenia jednoduchých striech, na kontralaty drevotrieskovými OSB doskami na zráz</t>
  </si>
  <si>
    <t>-120859421</t>
  </si>
  <si>
    <t>31</t>
  </si>
  <si>
    <t>607260000400</t>
  </si>
  <si>
    <t>Doska OSB 3 Superfinish ECO nebrúsené hrxlxš 22x2500x1250 mm</t>
  </si>
  <si>
    <t>-852171170</t>
  </si>
  <si>
    <t>762341811</t>
  </si>
  <si>
    <t xml:space="preserve">Demontáž debnenia striech rovných, oblúkových do 60°, z dosiek hrubých, hobľovaných,  -0.01600t</t>
  </si>
  <si>
    <t>-452190149</t>
  </si>
  <si>
    <t>33</t>
  </si>
  <si>
    <t>762395000</t>
  </si>
  <si>
    <t>Spojovacie prostriedky pre viazané konštrukcie krovov, debnenie a laťovanie, nadstrešné konštr., spádové kliny - svorky, dosky, klince, pásová oceľ, vruty</t>
  </si>
  <si>
    <t>-921234844</t>
  </si>
  <si>
    <t>34</t>
  </si>
  <si>
    <t>998762202.S</t>
  </si>
  <si>
    <t>Presun hmôt pre konštrukcie tesárske v objektoch výšky do 12 m</t>
  </si>
  <si>
    <t>1224848780</t>
  </si>
  <si>
    <t>764</t>
  </si>
  <si>
    <t>Konštrukcie klampiarske</t>
  </si>
  <si>
    <t>35</t>
  </si>
  <si>
    <t>764323830</t>
  </si>
  <si>
    <t xml:space="preserve">Demontáž odkvapov na strechách s lepenkovou krytinou rš 330 mm,  -0,00320t</t>
  </si>
  <si>
    <t>-382375599</t>
  </si>
  <si>
    <t>36</t>
  </si>
  <si>
    <t>764394235</t>
  </si>
  <si>
    <t xml:space="preserve">Podkladový pás  r.š. 330 mm (do odkvapového žľabu)</t>
  </si>
  <si>
    <t>-1149875219</t>
  </si>
  <si>
    <t>37</t>
  </si>
  <si>
    <t>764351820</t>
  </si>
  <si>
    <t xml:space="preserve">Demontáž žľabov pododkvap. štvorhranných rovných, oblúkových, do 30° rš 400 mm,  -0,00390t</t>
  </si>
  <si>
    <t>1236887356</t>
  </si>
  <si>
    <t>38</t>
  </si>
  <si>
    <t>764351405</t>
  </si>
  <si>
    <t>Žľaby z pozinkovaného farbeného PZf plechu, pododkvapové štvorhranné r.š. 400 mm</t>
  </si>
  <si>
    <t>1537393583</t>
  </si>
  <si>
    <t>39</t>
  </si>
  <si>
    <t>764351836</t>
  </si>
  <si>
    <t xml:space="preserve">Demontáž háka so sklonom žľabu do 30° vzdial.0,5m  -0,00009t</t>
  </si>
  <si>
    <t>1258079781</t>
  </si>
  <si>
    <t>40</t>
  </si>
  <si>
    <t>764359473</t>
  </si>
  <si>
    <t>Príplatok k cene za vytvorenie drážky v rezive pre hák z PZf plechu</t>
  </si>
  <si>
    <t>969868030</t>
  </si>
  <si>
    <t>41</t>
  </si>
  <si>
    <t>553440047.1</t>
  </si>
  <si>
    <t>Hák D400mm</t>
  </si>
  <si>
    <t>-885621210</t>
  </si>
  <si>
    <t>42</t>
  </si>
  <si>
    <t>764359841</t>
  </si>
  <si>
    <t xml:space="preserve">Demontáž kotlíka zberného na plochej streche,  -0,00516t</t>
  </si>
  <si>
    <t>1801180549</t>
  </si>
  <si>
    <t>43</t>
  </si>
  <si>
    <t>764359431</t>
  </si>
  <si>
    <t>Kotlík štvorhranný z pozinkovaného farbeného PZf plechu, pre pododkvapové žľaby rozmerov 200x250x350 mm</t>
  </si>
  <si>
    <t>-785183834</t>
  </si>
  <si>
    <t>44</t>
  </si>
  <si>
    <t>764391220</t>
  </si>
  <si>
    <t>Záveterná lišta z pozinkovaného PZ plechu, r.š. 330 mm</t>
  </si>
  <si>
    <t>-2091740528</t>
  </si>
  <si>
    <t>45</t>
  </si>
  <si>
    <t>764391840</t>
  </si>
  <si>
    <t xml:space="preserve">Demontáž ostatných strešných prvkov záveterné lišty, so sklonom do 30° rš 400 a 500 mm,  -0,00250t</t>
  </si>
  <si>
    <t>1732677502</t>
  </si>
  <si>
    <t>46</t>
  </si>
  <si>
    <t>998764202</t>
  </si>
  <si>
    <t>Presun hmôt pre konštrukcie klampiarske v objektoch výšky nad 6 do 12 m</t>
  </si>
  <si>
    <t>-54801734</t>
  </si>
  <si>
    <t>767</t>
  </si>
  <si>
    <t>Konštrukcie doplnkové kovové</t>
  </si>
  <si>
    <t>47</t>
  </si>
  <si>
    <t>767995105</t>
  </si>
  <si>
    <t>Montáž ostatných atypických kovových stavebných doplnkových konštrukcií nad 50 do 100 kg</t>
  </si>
  <si>
    <t>kg</t>
  </si>
  <si>
    <t>967620244</t>
  </si>
  <si>
    <t>48</t>
  </si>
  <si>
    <t>138210001000</t>
  </si>
  <si>
    <t>Plech hladký pozinkovaný, hr. 3,00 mm</t>
  </si>
  <si>
    <t>1608176497</t>
  </si>
  <si>
    <t>49</t>
  </si>
  <si>
    <t>767995385</t>
  </si>
  <si>
    <t>Výroba doplnku stavebného atypického o hmotnosti od 20,01 do 300 kg stupňa zložitosti 2</t>
  </si>
  <si>
    <t>2117816546</t>
  </si>
  <si>
    <t>50</t>
  </si>
  <si>
    <t>998767202</t>
  </si>
  <si>
    <t>Presun hmôt pre kovové stavebné doplnkové konštrukcie v objektoch výšky nad 6 do 12 m</t>
  </si>
  <si>
    <t>-2052830487</t>
  </si>
  <si>
    <t>HZS</t>
  </si>
  <si>
    <t>Hodinové zúčtovacie sadzby</t>
  </si>
  <si>
    <t>51</t>
  </si>
  <si>
    <t>HZS000111.S</t>
  </si>
  <si>
    <t>Stavebno montážne práce menej náročne, pomocné alebo manupulačné (Tr. 1) v rozsahu viac ako 8 hodín</t>
  </si>
  <si>
    <t>hod</t>
  </si>
  <si>
    <t>512</t>
  </si>
  <si>
    <t>-100945477</t>
  </si>
  <si>
    <t>OST</t>
  </si>
  <si>
    <t>Ostatné</t>
  </si>
  <si>
    <t>52</t>
  </si>
  <si>
    <t>OST000112</t>
  </si>
  <si>
    <t>Príplatok za použitie autožeriavu pri presune stavebných hmôt a stavebnej sute</t>
  </si>
  <si>
    <t>kpl</t>
  </si>
  <si>
    <t>262144</t>
  </si>
  <si>
    <t>615779838</t>
  </si>
  <si>
    <t>02 - Strecha učebne</t>
  </si>
  <si>
    <t xml:space="preserve">    6 - Úpravy povrchov, podlahy, osadenie</t>
  </si>
  <si>
    <t xml:space="preserve">    99 - Presun hmôt HSV</t>
  </si>
  <si>
    <t xml:space="preserve">    712 -  Izolácie striech</t>
  </si>
  <si>
    <t>Úpravy povrchov, podlahy, osadenie</t>
  </si>
  <si>
    <t>622460124.S</t>
  </si>
  <si>
    <t>Príprava vonkajšieho podkladu stien penetráciou pod omietky a nátery</t>
  </si>
  <si>
    <t>-1316841726</t>
  </si>
  <si>
    <t>622461032.S</t>
  </si>
  <si>
    <t>Vonkajšia omietka stien pastovitá silikátová roztieraná, hr. 1,5 mm</t>
  </si>
  <si>
    <t>-1273216685</t>
  </si>
  <si>
    <t>622481119</t>
  </si>
  <si>
    <t>Potiahnutie vonkajších stien sklotextílnou mriežkou s celoplošným prilepením</t>
  </si>
  <si>
    <t>1014088422</t>
  </si>
  <si>
    <t>953945111</t>
  </si>
  <si>
    <t>BAUMIT Rohová lišta hliníková</t>
  </si>
  <si>
    <t>-120736808</t>
  </si>
  <si>
    <t>1389790244</t>
  </si>
  <si>
    <t>1554020162</t>
  </si>
  <si>
    <t>615497321</t>
  </si>
  <si>
    <t>-1390506198</t>
  </si>
  <si>
    <t>771145921</t>
  </si>
  <si>
    <t>979089012.1</t>
  </si>
  <si>
    <t>-526979811</t>
  </si>
  <si>
    <t>99</t>
  </si>
  <si>
    <t>Presun hmôt HSV</t>
  </si>
  <si>
    <t>999281111</t>
  </si>
  <si>
    <t>Presun hmôt pre opravy a údržbu objektov vrátane vonkajších plášťov výšky do 25 m</t>
  </si>
  <si>
    <t>1505861552</t>
  </si>
  <si>
    <t xml:space="preserve"> Izolácie striech</t>
  </si>
  <si>
    <t>Zhotovenie povlakovej krytiny striech plochých do 10° PVC-P fóliou upevnenou prikotvením so zvarením spoju vrátane doplnkov</t>
  </si>
  <si>
    <t>-189606026</t>
  </si>
  <si>
    <t>-1194604575</t>
  </si>
  <si>
    <t>311970001600</t>
  </si>
  <si>
    <t>Vrut SK-RB Power do dĺžky 350 mm na upevnenie do dosiek</t>
  </si>
  <si>
    <t>-1787378469</t>
  </si>
  <si>
    <t>712973220</t>
  </si>
  <si>
    <t>Detaily k PVC-P fóliam osadenie hotovej strešnej vpuste</t>
  </si>
  <si>
    <t>-145438545</t>
  </si>
  <si>
    <t>2810313120</t>
  </si>
  <si>
    <t>Sanačné odvetranie TWOP SAN 125 PVC s integrovanou PVC manžetou</t>
  </si>
  <si>
    <t>-900192281</t>
  </si>
  <si>
    <t>712973232</t>
  </si>
  <si>
    <t>Detaily k PVC-P fóliam zaizolovanie kruhového prestupu 101 – 250 mm</t>
  </si>
  <si>
    <t>-1675820892</t>
  </si>
  <si>
    <t>-1751545893</t>
  </si>
  <si>
    <t>693110004500.S</t>
  </si>
  <si>
    <t>1706212363</t>
  </si>
  <si>
    <t>712991040</t>
  </si>
  <si>
    <t>Montáž podkladnej konštrukcie z OSB dosiek atike šírky 411 - 620 mm pod klampiarske konštrukcie</t>
  </si>
  <si>
    <t>1039197387</t>
  </si>
  <si>
    <t>311690001000.S</t>
  </si>
  <si>
    <t>441715808</t>
  </si>
  <si>
    <t xml:space="preserve">Doska OSB 3 Superfinish ECO nebrúsené hrxlxš 22x2500x1250 mm, </t>
  </si>
  <si>
    <t>1289377271</t>
  </si>
  <si>
    <t>22907991</t>
  </si>
  <si>
    <t>713141165</t>
  </si>
  <si>
    <t>Montáž tepelnej izolácie striech plochých do 10° - atikové kliny z minerálnej vlny</t>
  </si>
  <si>
    <t>473957940</t>
  </si>
  <si>
    <t>631490000300</t>
  </si>
  <si>
    <t>Atikový klin z minerálnej vlny 100x100x1000 mm, pre ploché strechy na mieste styku vodorovnej tepelnej izolácie s atikovým múrom</t>
  </si>
  <si>
    <t>2085961643</t>
  </si>
  <si>
    <t>713141250</t>
  </si>
  <si>
    <t>Montáž tepelnej izolácie striech plochých do 10° minerálnou vlnou, dvojvrstvová kladenými voľne</t>
  </si>
  <si>
    <t>-1269374607</t>
  </si>
  <si>
    <t>521068.M</t>
  </si>
  <si>
    <t>Tepelné izolácie ploché strechy napr. SMARTroof Base, minerálna izolácia - doska</t>
  </si>
  <si>
    <t>642555242</t>
  </si>
  <si>
    <t>506271.M</t>
  </si>
  <si>
    <t>Tepelné izolácie ploché strechy napr. SMARTroof Thermal, minerálna izolácia - doska</t>
  </si>
  <si>
    <t>-385498855</t>
  </si>
  <si>
    <t>713144060</t>
  </si>
  <si>
    <t>Montáž tepelnej izolácie na atiku minerálnou vlnou prikotvením</t>
  </si>
  <si>
    <t>-1911474908</t>
  </si>
  <si>
    <t>534938</t>
  </si>
  <si>
    <t>Tepelné izolácie ploché strechy SMARTroof Base, minerálna izolácia - doska</t>
  </si>
  <si>
    <t>-544583930</t>
  </si>
  <si>
    <t>1439150516</t>
  </si>
  <si>
    <t>7643132PC</t>
  </si>
  <si>
    <t>Montáž a dodávka oplechovanie strešnej konštrukcie PZ farbeným plechom ( šachta )</t>
  </si>
  <si>
    <t>-1853395651</t>
  </si>
  <si>
    <t>764323440</t>
  </si>
  <si>
    <t>Oplechovanie z pozinkovaného farbeného PZf plechu, odkvapov na strechách s lepenkovou krytinou r.š. 400 mm</t>
  </si>
  <si>
    <t>689066103</t>
  </si>
  <si>
    <t>764430450</t>
  </si>
  <si>
    <t>Oplechovanie muriva a atík z pozinkovaného farbeného PZf plechu, vrátane rohov r.š. 600 mm</t>
  </si>
  <si>
    <t>-1395178391</t>
  </si>
  <si>
    <t>764430850</t>
  </si>
  <si>
    <t xml:space="preserve">Demontáž oplechovania múrov a nadmuroviek rš 600 mm,  -0,00337t</t>
  </si>
  <si>
    <t>1862931522</t>
  </si>
  <si>
    <t>-901568273</t>
  </si>
  <si>
    <t>Stavebno montážne práce menej náročne, pomocné alebo manipulačné (Tr. 1) v rozsahu viac ako 8 hodín</t>
  </si>
  <si>
    <t>5258769</t>
  </si>
  <si>
    <t>692158102</t>
  </si>
  <si>
    <t>2 - Bleskozvod</t>
  </si>
  <si>
    <t>D7 - Bleskozvod</t>
  </si>
  <si>
    <t xml:space="preserve">    D8 - Nosný materiál pre základnú montáž</t>
  </si>
  <si>
    <t xml:space="preserve">    D9 - Nosný materiál</t>
  </si>
  <si>
    <t xml:space="preserve">    D10 - Dokumentácia, OP a OS</t>
  </si>
  <si>
    <t xml:space="preserve">    D11 - HZS</t>
  </si>
  <si>
    <t>D7</t>
  </si>
  <si>
    <t>D8</t>
  </si>
  <si>
    <t>Nosný materiál pre základnú montáž</t>
  </si>
  <si>
    <t>Pol1</t>
  </si>
  <si>
    <t>FXP 23</t>
  </si>
  <si>
    <t>128</t>
  </si>
  <si>
    <t>1526913753</t>
  </si>
  <si>
    <t>Pol41</t>
  </si>
  <si>
    <t>FeZn - 8</t>
  </si>
  <si>
    <t>-2018869568</t>
  </si>
  <si>
    <t>Pol42</t>
  </si>
  <si>
    <t>Bleskozvodná svorka SK 8-10 FeZn</t>
  </si>
  <si>
    <t>-1407124899</t>
  </si>
  <si>
    <t>Pol43</t>
  </si>
  <si>
    <t>Bleskozvodná svorka SR 8-10 FeZn</t>
  </si>
  <si>
    <t>1519384820</t>
  </si>
  <si>
    <t>Pol44</t>
  </si>
  <si>
    <t>Bleskozvodná svorka SS 8-10 FeZn</t>
  </si>
  <si>
    <t>-1019485463</t>
  </si>
  <si>
    <t>Pol45</t>
  </si>
  <si>
    <t>Podpera vedenia PV21bet</t>
  </si>
  <si>
    <t>-1100036528</t>
  </si>
  <si>
    <t>Pol46</t>
  </si>
  <si>
    <t>Svorka k zvodovej tyči</t>
  </si>
  <si>
    <t>-678075192</t>
  </si>
  <si>
    <t>Pol47</t>
  </si>
  <si>
    <t>Tyčový zberač JD 15a</t>
  </si>
  <si>
    <t>268889824</t>
  </si>
  <si>
    <t>Pol48</t>
  </si>
  <si>
    <t>Montážna plošina MP20</t>
  </si>
  <si>
    <t>-302710034</t>
  </si>
  <si>
    <t>Pol49</t>
  </si>
  <si>
    <t>Podstavec k zvodovej tyči</t>
  </si>
  <si>
    <t>-1167836517</t>
  </si>
  <si>
    <t>Pol50</t>
  </si>
  <si>
    <t>Tyč zachytávacia 3,0 m Al</t>
  </si>
  <si>
    <t>966691085</t>
  </si>
  <si>
    <t>Pol51</t>
  </si>
  <si>
    <t>Držiak zachytávacej tyče DJ 1 190 mm FeZn</t>
  </si>
  <si>
    <t>1238179103</t>
  </si>
  <si>
    <t>Pol.51.</t>
  </si>
  <si>
    <t>PPV 6%</t>
  </si>
  <si>
    <t>-1677099002</t>
  </si>
  <si>
    <t>D9</t>
  </si>
  <si>
    <t>Nosný materiál</t>
  </si>
  <si>
    <t>Pol2</t>
  </si>
  <si>
    <t>197087736</t>
  </si>
  <si>
    <t>Pol3</t>
  </si>
  <si>
    <t xml:space="preserve">Príchytka pre rúrku z PVC </t>
  </si>
  <si>
    <t>1770330501</t>
  </si>
  <si>
    <t>Pol52</t>
  </si>
  <si>
    <t>1187707062</t>
  </si>
  <si>
    <t>Pol53</t>
  </si>
  <si>
    <t>-2140156368</t>
  </si>
  <si>
    <t>Pol54</t>
  </si>
  <si>
    <t>-2068238868</t>
  </si>
  <si>
    <t>Pol55</t>
  </si>
  <si>
    <t>79491247</t>
  </si>
  <si>
    <t>Pol56</t>
  </si>
  <si>
    <t>1531467513</t>
  </si>
  <si>
    <t>Pol57</t>
  </si>
  <si>
    <t>-281281684</t>
  </si>
  <si>
    <t>Pol58</t>
  </si>
  <si>
    <t>-1641173299</t>
  </si>
  <si>
    <t>Pol59</t>
  </si>
  <si>
    <t>-1989079185</t>
  </si>
  <si>
    <t>Pol60</t>
  </si>
  <si>
    <t>1570174032</t>
  </si>
  <si>
    <t>Pol61</t>
  </si>
  <si>
    <t>1921506936</t>
  </si>
  <si>
    <t>Pol.61..</t>
  </si>
  <si>
    <t>279682357</t>
  </si>
  <si>
    <t>D10</t>
  </si>
  <si>
    <t>Dokumentácia, OP a OS</t>
  </si>
  <si>
    <t>Pol62</t>
  </si>
  <si>
    <t>Prevedenie odbornej prehliadky a skúšky</t>
  </si>
  <si>
    <t>súb.</t>
  </si>
  <si>
    <t>257869181</t>
  </si>
  <si>
    <t>Pol63</t>
  </si>
  <si>
    <t>Vypracovanie správy</t>
  </si>
  <si>
    <t>-750922867</t>
  </si>
  <si>
    <t>Pol64</t>
  </si>
  <si>
    <t>Vypracovanie PD</t>
  </si>
  <si>
    <t>1442225444</t>
  </si>
  <si>
    <t>D11</t>
  </si>
  <si>
    <t>Pol65</t>
  </si>
  <si>
    <t>Demontáž bleskozvodu</t>
  </si>
  <si>
    <t>-580249978</t>
  </si>
  <si>
    <t>Pol66</t>
  </si>
  <si>
    <t>Pomocné práce</t>
  </si>
  <si>
    <t>-661176841</t>
  </si>
  <si>
    <t>Pol67</t>
  </si>
  <si>
    <t>Nepredvídané práce pri montáži</t>
  </si>
  <si>
    <t>1611701119</t>
  </si>
  <si>
    <t>Pol68</t>
  </si>
  <si>
    <t>Doprava</t>
  </si>
  <si>
    <t>1435542213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</si>
</sst>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29" t="s">
        <v>37</v>
      </c>
      <c r="G29" s="44"/>
      <c r="H29" s="44"/>
      <c r="I29" s="44"/>
      <c r="J29" s="44"/>
      <c r="K29" s="44"/>
      <c r="L29" s="45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38</v>
      </c>
      <c r="G30" s="44"/>
      <c r="H30" s="44"/>
      <c r="I30" s="44"/>
      <c r="J30" s="44"/>
      <c r="K30" s="44"/>
      <c r="L30" s="45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45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45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41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43</v>
      </c>
      <c r="U35" s="51"/>
      <c r="V35" s="51"/>
      <c r="W35" s="51"/>
      <c r="X35" s="53" t="s">
        <v>44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46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47</v>
      </c>
      <c r="AI60" s="39"/>
      <c r="AJ60" s="39"/>
      <c r="AK60" s="39"/>
      <c r="AL60" s="39"/>
      <c r="AM60" s="61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49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50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47</v>
      </c>
      <c r="AI75" s="39"/>
      <c r="AJ75" s="39"/>
      <c r="AK75" s="39"/>
      <c r="AL75" s="39"/>
      <c r="AM75" s="61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12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80043B2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15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Gymnázium AS Banská Bystrica rekonštrukcia objektov ZNÍŽENIE ENERGETICKEJ NÁROČNOSTI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6" t="str">
        <f>IF(AN8= "","",AN8)</f>
        <v>7. 7. 2020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52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53</v>
      </c>
      <c r="D92" s="91"/>
      <c r="E92" s="91"/>
      <c r="F92" s="91"/>
      <c r="G92" s="91"/>
      <c r="H92" s="92"/>
      <c r="I92" s="93" t="s">
        <v>54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55</v>
      </c>
      <c r="AH92" s="91"/>
      <c r="AI92" s="91"/>
      <c r="AJ92" s="91"/>
      <c r="AK92" s="91"/>
      <c r="AL92" s="91"/>
      <c r="AM92" s="91"/>
      <c r="AN92" s="93" t="s">
        <v>56</v>
      </c>
      <c r="AO92" s="91"/>
      <c r="AP92" s="95"/>
      <c r="AQ92" s="96" t="s">
        <v>57</v>
      </c>
      <c r="AR92" s="41"/>
      <c r="AS92" s="97" t="s">
        <v>58</v>
      </c>
      <c r="AT92" s="98" t="s">
        <v>59</v>
      </c>
      <c r="AU92" s="98" t="s">
        <v>60</v>
      </c>
      <c r="AV92" s="98" t="s">
        <v>61</v>
      </c>
      <c r="AW92" s="98" t="s">
        <v>62</v>
      </c>
      <c r="AX92" s="98" t="s">
        <v>63</v>
      </c>
      <c r="AY92" s="98" t="s">
        <v>64</v>
      </c>
      <c r="AZ92" s="98" t="s">
        <v>65</v>
      </c>
      <c r="BA92" s="98" t="s">
        <v>66</v>
      </c>
      <c r="BB92" s="98" t="s">
        <v>67</v>
      </c>
      <c r="BC92" s="98" t="s">
        <v>68</v>
      </c>
      <c r="BD92" s="99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70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ROUND(AG95+AG98,2)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ROUND(AS95+AS98,2)</f>
        <v>0</v>
      </c>
      <c r="AT94" s="111">
        <f>ROUND(SUM(AV94:AW94),2)</f>
        <v>0</v>
      </c>
      <c r="AU94" s="112">
        <f>ROUND(AU95+AU98,5)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ROUND(AZ95+AZ98,2)</f>
        <v>0</v>
      </c>
      <c r="BA94" s="111">
        <f>ROUND(BA95+BA98,2)</f>
        <v>0</v>
      </c>
      <c r="BB94" s="111">
        <f>ROUND(BB95+BB98,2)</f>
        <v>0</v>
      </c>
      <c r="BC94" s="111">
        <f>ROUND(BC95+BC98,2)</f>
        <v>0</v>
      </c>
      <c r="BD94" s="113">
        <f>ROUND(BD95+BD98,2)</f>
        <v>0</v>
      </c>
      <c r="BE94" s="6"/>
      <c r="BS94" s="114" t="s">
        <v>71</v>
      </c>
      <c r="BT94" s="114" t="s">
        <v>72</v>
      </c>
      <c r="BU94" s="115" t="s">
        <v>73</v>
      </c>
      <c r="BV94" s="114" t="s">
        <v>74</v>
      </c>
      <c r="BW94" s="114" t="s">
        <v>5</v>
      </c>
      <c r="BX94" s="114" t="s">
        <v>75</v>
      </c>
      <c r="CL94" s="114" t="s">
        <v>1</v>
      </c>
    </row>
    <row r="95" s="7" customFormat="1" ht="16.5" customHeight="1">
      <c r="A95" s="7"/>
      <c r="B95" s="116"/>
      <c r="C95" s="117"/>
      <c r="D95" s="118" t="s">
        <v>76</v>
      </c>
      <c r="E95" s="118"/>
      <c r="F95" s="118"/>
      <c r="G95" s="118"/>
      <c r="H95" s="118"/>
      <c r="I95" s="119"/>
      <c r="J95" s="118" t="s">
        <v>77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ROUND(SUM(AG96:AG97),2)</f>
        <v>0</v>
      </c>
      <c r="AH95" s="119"/>
      <c r="AI95" s="119"/>
      <c r="AJ95" s="119"/>
      <c r="AK95" s="119"/>
      <c r="AL95" s="119"/>
      <c r="AM95" s="119"/>
      <c r="AN95" s="121">
        <f>SUM(AG95,AT95)</f>
        <v>0</v>
      </c>
      <c r="AO95" s="119"/>
      <c r="AP95" s="119"/>
      <c r="AQ95" s="122" t="s">
        <v>78</v>
      </c>
      <c r="AR95" s="123"/>
      <c r="AS95" s="124">
        <f>ROUND(SUM(AS96:AS97),2)</f>
        <v>0</v>
      </c>
      <c r="AT95" s="125">
        <f>ROUND(SUM(AV95:AW95),2)</f>
        <v>0</v>
      </c>
      <c r="AU95" s="126">
        <f>ROUND(SUM(AU96:AU97),5)</f>
        <v>0</v>
      </c>
      <c r="AV95" s="125">
        <f>ROUND(AZ95*L29,2)</f>
        <v>0</v>
      </c>
      <c r="AW95" s="125">
        <f>ROUND(BA95*L30,2)</f>
        <v>0</v>
      </c>
      <c r="AX95" s="125">
        <f>ROUND(BB95*L29,2)</f>
        <v>0</v>
      </c>
      <c r="AY95" s="125">
        <f>ROUND(BC95*L30,2)</f>
        <v>0</v>
      </c>
      <c r="AZ95" s="125">
        <f>ROUND(SUM(AZ96:AZ97),2)</f>
        <v>0</v>
      </c>
      <c r="BA95" s="125">
        <f>ROUND(SUM(BA96:BA97),2)</f>
        <v>0</v>
      </c>
      <c r="BB95" s="125">
        <f>ROUND(SUM(BB96:BB97),2)</f>
        <v>0</v>
      </c>
      <c r="BC95" s="125">
        <f>ROUND(SUM(BC96:BC97),2)</f>
        <v>0</v>
      </c>
      <c r="BD95" s="127">
        <f>ROUND(SUM(BD96:BD97),2)</f>
        <v>0</v>
      </c>
      <c r="BE95" s="7"/>
      <c r="BS95" s="128" t="s">
        <v>71</v>
      </c>
      <c r="BT95" s="128" t="s">
        <v>76</v>
      </c>
      <c r="BU95" s="128" t="s">
        <v>73</v>
      </c>
      <c r="BV95" s="128" t="s">
        <v>74</v>
      </c>
      <c r="BW95" s="128" t="s">
        <v>79</v>
      </c>
      <c r="BX95" s="128" t="s">
        <v>5</v>
      </c>
      <c r="CL95" s="128" t="s">
        <v>1</v>
      </c>
      <c r="CM95" s="128" t="s">
        <v>72</v>
      </c>
    </row>
    <row r="96" s="4" customFormat="1" ht="16.5" customHeight="1">
      <c r="A96" s="129" t="s">
        <v>80</v>
      </c>
      <c r="B96" s="67"/>
      <c r="C96" s="130"/>
      <c r="D96" s="130"/>
      <c r="E96" s="131" t="s">
        <v>81</v>
      </c>
      <c r="F96" s="131"/>
      <c r="G96" s="131"/>
      <c r="H96" s="131"/>
      <c r="I96" s="131"/>
      <c r="J96" s="130"/>
      <c r="K96" s="131" t="s">
        <v>82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2">
        <f>'01 - Strecha sála'!J32</f>
        <v>0</v>
      </c>
      <c r="AH96" s="130"/>
      <c r="AI96" s="130"/>
      <c r="AJ96" s="130"/>
      <c r="AK96" s="130"/>
      <c r="AL96" s="130"/>
      <c r="AM96" s="130"/>
      <c r="AN96" s="132">
        <f>SUM(AG96,AT96)</f>
        <v>0</v>
      </c>
      <c r="AO96" s="130"/>
      <c r="AP96" s="130"/>
      <c r="AQ96" s="133" t="s">
        <v>83</v>
      </c>
      <c r="AR96" s="69"/>
      <c r="AS96" s="134">
        <v>0</v>
      </c>
      <c r="AT96" s="135">
        <f>ROUND(SUM(AV96:AW96),2)</f>
        <v>0</v>
      </c>
      <c r="AU96" s="136">
        <f>'01 - Strecha sála'!P130</f>
        <v>0</v>
      </c>
      <c r="AV96" s="135">
        <f>'01 - Strecha sála'!J35</f>
        <v>0</v>
      </c>
      <c r="AW96" s="135">
        <f>'01 - Strecha sála'!J36</f>
        <v>0</v>
      </c>
      <c r="AX96" s="135">
        <f>'01 - Strecha sála'!J37</f>
        <v>0</v>
      </c>
      <c r="AY96" s="135">
        <f>'01 - Strecha sála'!J38</f>
        <v>0</v>
      </c>
      <c r="AZ96" s="135">
        <f>'01 - Strecha sála'!F35</f>
        <v>0</v>
      </c>
      <c r="BA96" s="135">
        <f>'01 - Strecha sála'!F36</f>
        <v>0</v>
      </c>
      <c r="BB96" s="135">
        <f>'01 - Strecha sála'!F37</f>
        <v>0</v>
      </c>
      <c r="BC96" s="135">
        <f>'01 - Strecha sála'!F38</f>
        <v>0</v>
      </c>
      <c r="BD96" s="137">
        <f>'01 - Strecha sála'!F39</f>
        <v>0</v>
      </c>
      <c r="BE96" s="4"/>
      <c r="BT96" s="138" t="s">
        <v>84</v>
      </c>
      <c r="BV96" s="138" t="s">
        <v>74</v>
      </c>
      <c r="BW96" s="138" t="s">
        <v>85</v>
      </c>
      <c r="BX96" s="138" t="s">
        <v>79</v>
      </c>
      <c r="CL96" s="138" t="s">
        <v>1</v>
      </c>
    </row>
    <row r="97" s="4" customFormat="1" ht="16.5" customHeight="1">
      <c r="A97" s="129" t="s">
        <v>80</v>
      </c>
      <c r="B97" s="67"/>
      <c r="C97" s="130"/>
      <c r="D97" s="130"/>
      <c r="E97" s="131" t="s">
        <v>86</v>
      </c>
      <c r="F97" s="131"/>
      <c r="G97" s="131"/>
      <c r="H97" s="131"/>
      <c r="I97" s="131"/>
      <c r="J97" s="130"/>
      <c r="K97" s="131" t="s">
        <v>87</v>
      </c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2">
        <f>'02 - Strecha učebne'!J32</f>
        <v>0</v>
      </c>
      <c r="AH97" s="130"/>
      <c r="AI97" s="130"/>
      <c r="AJ97" s="130"/>
      <c r="AK97" s="130"/>
      <c r="AL97" s="130"/>
      <c r="AM97" s="130"/>
      <c r="AN97" s="132">
        <f>SUM(AG97,AT97)</f>
        <v>0</v>
      </c>
      <c r="AO97" s="130"/>
      <c r="AP97" s="130"/>
      <c r="AQ97" s="133" t="s">
        <v>83</v>
      </c>
      <c r="AR97" s="69"/>
      <c r="AS97" s="134">
        <v>0</v>
      </c>
      <c r="AT97" s="135">
        <f>ROUND(SUM(AV97:AW97),2)</f>
        <v>0</v>
      </c>
      <c r="AU97" s="136">
        <f>'02 - Strecha učebne'!P130</f>
        <v>0</v>
      </c>
      <c r="AV97" s="135">
        <f>'02 - Strecha učebne'!J35</f>
        <v>0</v>
      </c>
      <c r="AW97" s="135">
        <f>'02 - Strecha učebne'!J36</f>
        <v>0</v>
      </c>
      <c r="AX97" s="135">
        <f>'02 - Strecha učebne'!J37</f>
        <v>0</v>
      </c>
      <c r="AY97" s="135">
        <f>'02 - Strecha učebne'!J38</f>
        <v>0</v>
      </c>
      <c r="AZ97" s="135">
        <f>'02 - Strecha učebne'!F35</f>
        <v>0</v>
      </c>
      <c r="BA97" s="135">
        <f>'02 - Strecha učebne'!F36</f>
        <v>0</v>
      </c>
      <c r="BB97" s="135">
        <f>'02 - Strecha učebne'!F37</f>
        <v>0</v>
      </c>
      <c r="BC97" s="135">
        <f>'02 - Strecha učebne'!F38</f>
        <v>0</v>
      </c>
      <c r="BD97" s="137">
        <f>'02 - Strecha učebne'!F39</f>
        <v>0</v>
      </c>
      <c r="BE97" s="4"/>
      <c r="BT97" s="138" t="s">
        <v>84</v>
      </c>
      <c r="BV97" s="138" t="s">
        <v>74</v>
      </c>
      <c r="BW97" s="138" t="s">
        <v>88</v>
      </c>
      <c r="BX97" s="138" t="s">
        <v>79</v>
      </c>
      <c r="CL97" s="138" t="s">
        <v>1</v>
      </c>
    </row>
    <row r="98" s="7" customFormat="1" ht="16.5" customHeight="1">
      <c r="A98" s="129" t="s">
        <v>80</v>
      </c>
      <c r="B98" s="116"/>
      <c r="C98" s="117"/>
      <c r="D98" s="118" t="s">
        <v>84</v>
      </c>
      <c r="E98" s="118"/>
      <c r="F98" s="118"/>
      <c r="G98" s="118"/>
      <c r="H98" s="118"/>
      <c r="I98" s="119"/>
      <c r="J98" s="118" t="s">
        <v>89</v>
      </c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1">
        <f>'2 - Bleskozvod'!J30</f>
        <v>0</v>
      </c>
      <c r="AH98" s="119"/>
      <c r="AI98" s="119"/>
      <c r="AJ98" s="119"/>
      <c r="AK98" s="119"/>
      <c r="AL98" s="119"/>
      <c r="AM98" s="119"/>
      <c r="AN98" s="121">
        <f>SUM(AG98,AT98)</f>
        <v>0</v>
      </c>
      <c r="AO98" s="119"/>
      <c r="AP98" s="119"/>
      <c r="AQ98" s="122" t="s">
        <v>78</v>
      </c>
      <c r="AR98" s="123"/>
      <c r="AS98" s="139">
        <v>0</v>
      </c>
      <c r="AT98" s="140">
        <f>ROUND(SUM(AV98:AW98),2)</f>
        <v>0</v>
      </c>
      <c r="AU98" s="141">
        <f>'2 - Bleskozvod'!P121</f>
        <v>0</v>
      </c>
      <c r="AV98" s="140">
        <f>'2 - Bleskozvod'!J33</f>
        <v>0</v>
      </c>
      <c r="AW98" s="140">
        <f>'2 - Bleskozvod'!J34</f>
        <v>0</v>
      </c>
      <c r="AX98" s="140">
        <f>'2 - Bleskozvod'!J35</f>
        <v>0</v>
      </c>
      <c r="AY98" s="140">
        <f>'2 - Bleskozvod'!J36</f>
        <v>0</v>
      </c>
      <c r="AZ98" s="140">
        <f>'2 - Bleskozvod'!F33</f>
        <v>0</v>
      </c>
      <c r="BA98" s="140">
        <f>'2 - Bleskozvod'!F34</f>
        <v>0</v>
      </c>
      <c r="BB98" s="140">
        <f>'2 - Bleskozvod'!F35</f>
        <v>0</v>
      </c>
      <c r="BC98" s="140">
        <f>'2 - Bleskozvod'!F36</f>
        <v>0</v>
      </c>
      <c r="BD98" s="142">
        <f>'2 - Bleskozvod'!F37</f>
        <v>0</v>
      </c>
      <c r="BE98" s="7"/>
      <c r="BT98" s="128" t="s">
        <v>76</v>
      </c>
      <c r="BV98" s="128" t="s">
        <v>74</v>
      </c>
      <c r="BW98" s="128" t="s">
        <v>90</v>
      </c>
      <c r="BX98" s="128" t="s">
        <v>5</v>
      </c>
      <c r="CL98" s="128" t="s">
        <v>1</v>
      </c>
      <c r="CM98" s="128" t="s">
        <v>72</v>
      </c>
    </row>
    <row r="99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sheet="1" formatColumns="0" formatRows="0" objects="1" scenarios="1" spinCount="100000" saltValue="G0c8UmrdXpbh09QO8xHF7sRyBGivwTe1jG3/WPtSltC73/116s5bkFa+WaGsw2RxWmm12B83/F2qteYLqN/uKg==" hashValue="pghYxGOlOyjYK8X5ay58p0fwWykX6UhNN4cGXuCUJ/qlmhDJqnC1se+WKdnd3nlOP3XIpgC3PWR+OsM6xQXbJw==" algorithmName="SHA-512" password="CC35"/>
  <mergeCells count="5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Strecha sála'!C2" display="/"/>
    <hyperlink ref="A97" location="'02 - Strecha učebne'!C2" display="/"/>
    <hyperlink ref="A98" location="'2 - Bleskozvod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72</v>
      </c>
    </row>
    <row r="4" s="1" customFormat="1" ht="24.96" customHeight="1">
      <c r="B4" s="17"/>
      <c r="D4" s="145" t="s">
        <v>91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23.25" customHeight="1">
      <c r="B7" s="17"/>
      <c r="E7" s="148" t="str">
        <f>'Rekapitulácia stavby'!K6</f>
        <v>Gymnázium AS Banská Bystrica rekonštrukcia objektov ZNÍŽENIE ENERGETICKEJ NÁROČNOSTI</v>
      </c>
      <c r="F7" s="147"/>
      <c r="G7" s="147"/>
      <c r="H7" s="147"/>
      <c r="L7" s="17"/>
    </row>
    <row r="8" s="1" customFormat="1" ht="12" customHeight="1">
      <c r="B8" s="17"/>
      <c r="D8" s="147" t="s">
        <v>92</v>
      </c>
      <c r="L8" s="17"/>
    </row>
    <row r="9" s="2" customFormat="1" ht="16.5" customHeight="1">
      <c r="A9" s="35"/>
      <c r="B9" s="41"/>
      <c r="C9" s="35"/>
      <c r="D9" s="35"/>
      <c r="E9" s="148" t="s">
        <v>93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94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95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17</v>
      </c>
      <c r="E13" s="35"/>
      <c r="F13" s="138" t="s">
        <v>1</v>
      </c>
      <c r="G13" s="35"/>
      <c r="H13" s="35"/>
      <c r="I13" s="147" t="s">
        <v>18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19</v>
      </c>
      <c r="E14" s="35"/>
      <c r="F14" s="138" t="s">
        <v>96</v>
      </c>
      <c r="G14" s="35"/>
      <c r="H14" s="35"/>
      <c r="I14" s="147" t="s">
        <v>21</v>
      </c>
      <c r="J14" s="150" t="str">
        <f>'Rekapitulácia stavby'!AN8</f>
        <v>7. 7. 2020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23</v>
      </c>
      <c r="E16" s="35"/>
      <c r="F16" s="35"/>
      <c r="G16" s="35"/>
      <c r="H16" s="35"/>
      <c r="I16" s="147" t="s">
        <v>24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97</v>
      </c>
      <c r="F17" s="35"/>
      <c r="G17" s="35"/>
      <c r="H17" s="35"/>
      <c r="I17" s="147" t="s">
        <v>25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26</v>
      </c>
      <c r="E19" s="35"/>
      <c r="F19" s="35"/>
      <c r="G19" s="35"/>
      <c r="H19" s="35"/>
      <c r="I19" s="147" t="s">
        <v>24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47" t="s">
        <v>25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28</v>
      </c>
      <c r="E22" s="35"/>
      <c r="F22" s="35"/>
      <c r="G22" s="35"/>
      <c r="H22" s="35"/>
      <c r="I22" s="147" t="s">
        <v>24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98</v>
      </c>
      <c r="F23" s="35"/>
      <c r="G23" s="35"/>
      <c r="H23" s="35"/>
      <c r="I23" s="147" t="s">
        <v>25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30</v>
      </c>
      <c r="E25" s="35"/>
      <c r="F25" s="35"/>
      <c r="G25" s="35"/>
      <c r="H25" s="35"/>
      <c r="I25" s="147" t="s">
        <v>24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20</v>
      </c>
      <c r="F26" s="35"/>
      <c r="G26" s="35"/>
      <c r="H26" s="35"/>
      <c r="I26" s="147" t="s">
        <v>25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31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32</v>
      </c>
      <c r="E32" s="35"/>
      <c r="F32" s="35"/>
      <c r="G32" s="35"/>
      <c r="H32" s="35"/>
      <c r="I32" s="35"/>
      <c r="J32" s="157">
        <f>ROUND(J130,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34</v>
      </c>
      <c r="G34" s="35"/>
      <c r="H34" s="35"/>
      <c r="I34" s="158" t="s">
        <v>33</v>
      </c>
      <c r="J34" s="158" t="s">
        <v>35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36</v>
      </c>
      <c r="E35" s="147" t="s">
        <v>37</v>
      </c>
      <c r="F35" s="160">
        <f>ROUND((SUM(BE130:BE192)),  2)</f>
        <v>0</v>
      </c>
      <c r="G35" s="35"/>
      <c r="H35" s="35"/>
      <c r="I35" s="161">
        <v>0.20000000000000001</v>
      </c>
      <c r="J35" s="160">
        <f>ROUND(((SUM(BE130:BE192))*I35),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38</v>
      </c>
      <c r="F36" s="160">
        <f>ROUND((SUM(BF130:BF192)),  2)</f>
        <v>0</v>
      </c>
      <c r="G36" s="35"/>
      <c r="H36" s="35"/>
      <c r="I36" s="161">
        <v>0.20000000000000001</v>
      </c>
      <c r="J36" s="160">
        <f>ROUND(((SUM(BF130:BF192))*I36),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39</v>
      </c>
      <c r="F37" s="160">
        <f>ROUND((SUM(BG130:BG192)),  2)</f>
        <v>0</v>
      </c>
      <c r="G37" s="35"/>
      <c r="H37" s="35"/>
      <c r="I37" s="161">
        <v>0.20000000000000001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40</v>
      </c>
      <c r="F38" s="160">
        <f>ROUND((SUM(BH130:BH192)),  2)</f>
        <v>0</v>
      </c>
      <c r="G38" s="35"/>
      <c r="H38" s="35"/>
      <c r="I38" s="161">
        <v>0.20000000000000001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41</v>
      </c>
      <c r="F39" s="160">
        <f>ROUND((SUM(BI130:BI192)),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42</v>
      </c>
      <c r="E41" s="164"/>
      <c r="F41" s="164"/>
      <c r="G41" s="165" t="s">
        <v>43</v>
      </c>
      <c r="H41" s="166" t="s">
        <v>44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45</v>
      </c>
      <c r="E50" s="170"/>
      <c r="F50" s="170"/>
      <c r="G50" s="169" t="s">
        <v>46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47</v>
      </c>
      <c r="E61" s="172"/>
      <c r="F61" s="173" t="s">
        <v>48</v>
      </c>
      <c r="G61" s="171" t="s">
        <v>47</v>
      </c>
      <c r="H61" s="172"/>
      <c r="I61" s="172"/>
      <c r="J61" s="174" t="s">
        <v>48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49</v>
      </c>
      <c r="E65" s="175"/>
      <c r="F65" s="175"/>
      <c r="G65" s="169" t="s">
        <v>50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47</v>
      </c>
      <c r="E76" s="172"/>
      <c r="F76" s="173" t="s">
        <v>48</v>
      </c>
      <c r="G76" s="171" t="s">
        <v>47</v>
      </c>
      <c r="H76" s="172"/>
      <c r="I76" s="172"/>
      <c r="J76" s="174" t="s">
        <v>48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3.25" customHeight="1">
      <c r="A85" s="35"/>
      <c r="B85" s="36"/>
      <c r="C85" s="37"/>
      <c r="D85" s="37"/>
      <c r="E85" s="180" t="str">
        <f>E7</f>
        <v>Gymnázium AS Banská Bystrica rekonštrukcia objektov ZNÍŽENIE ENERGETICKEJ NÁROČNOSTI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8"/>
      <c r="C86" s="29" t="s">
        <v>92</v>
      </c>
      <c r="D86" s="19"/>
      <c r="E86" s="19"/>
      <c r="F86" s="19"/>
      <c r="G86" s="19"/>
      <c r="H86" s="19"/>
      <c r="I86" s="19"/>
      <c r="J86" s="19"/>
      <c r="K86" s="19"/>
      <c r="L86" s="17"/>
    </row>
    <row r="87" hidden="1" s="2" customFormat="1" ht="16.5" customHeight="1">
      <c r="A87" s="35"/>
      <c r="B87" s="36"/>
      <c r="C87" s="37"/>
      <c r="D87" s="37"/>
      <c r="E87" s="180" t="s">
        <v>93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94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7"/>
      <c r="D89" s="37"/>
      <c r="E89" s="73" t="str">
        <f>E11</f>
        <v>01 - Strecha sála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7"/>
      <c r="E91" s="37"/>
      <c r="F91" s="24" t="str">
        <f>F14</f>
        <v>Komenského 18, 974 01 Banská Bystrica</v>
      </c>
      <c r="G91" s="37"/>
      <c r="H91" s="37"/>
      <c r="I91" s="29" t="s">
        <v>21</v>
      </c>
      <c r="J91" s="76" t="str">
        <f>IF(J14="","",J14)</f>
        <v>7. 7. 2020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40.05" customHeight="1">
      <c r="A93" s="35"/>
      <c r="B93" s="36"/>
      <c r="C93" s="29" t="s">
        <v>23</v>
      </c>
      <c r="D93" s="37"/>
      <c r="E93" s="37"/>
      <c r="F93" s="24" t="str">
        <f>E17</f>
        <v>Gymnázium Andreja Sládkoviča Komenského 18, 974 01</v>
      </c>
      <c r="G93" s="37"/>
      <c r="H93" s="37"/>
      <c r="I93" s="29" t="s">
        <v>28</v>
      </c>
      <c r="J93" s="33" t="str">
        <f>E23</f>
        <v>x-arch s.r.o., Kollárova 44, 974 01 Banská Bystric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30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81" t="s">
        <v>100</v>
      </c>
      <c r="D96" s="182"/>
      <c r="E96" s="182"/>
      <c r="F96" s="182"/>
      <c r="G96" s="182"/>
      <c r="H96" s="182"/>
      <c r="I96" s="182"/>
      <c r="J96" s="183" t="s">
        <v>101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84" t="s">
        <v>102</v>
      </c>
      <c r="D98" s="37"/>
      <c r="E98" s="37"/>
      <c r="F98" s="37"/>
      <c r="G98" s="37"/>
      <c r="H98" s="37"/>
      <c r="I98" s="37"/>
      <c r="J98" s="107">
        <f>J130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103</v>
      </c>
    </row>
    <row r="99" hidden="1" s="9" customFormat="1" ht="24.96" customHeight="1">
      <c r="A99" s="9"/>
      <c r="B99" s="185"/>
      <c r="C99" s="186"/>
      <c r="D99" s="187" t="s">
        <v>104</v>
      </c>
      <c r="E99" s="188"/>
      <c r="F99" s="188"/>
      <c r="G99" s="188"/>
      <c r="H99" s="188"/>
      <c r="I99" s="188"/>
      <c r="J99" s="189">
        <f>J131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1"/>
      <c r="C100" s="130"/>
      <c r="D100" s="192" t="s">
        <v>105</v>
      </c>
      <c r="E100" s="193"/>
      <c r="F100" s="193"/>
      <c r="G100" s="193"/>
      <c r="H100" s="193"/>
      <c r="I100" s="193"/>
      <c r="J100" s="194">
        <f>J132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85"/>
      <c r="C101" s="186"/>
      <c r="D101" s="187" t="s">
        <v>106</v>
      </c>
      <c r="E101" s="188"/>
      <c r="F101" s="188"/>
      <c r="G101" s="188"/>
      <c r="H101" s="188"/>
      <c r="I101" s="188"/>
      <c r="J101" s="189">
        <f>J140</f>
        <v>0</v>
      </c>
      <c r="K101" s="186"/>
      <c r="L101" s="19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91"/>
      <c r="C102" s="130"/>
      <c r="D102" s="192" t="s">
        <v>107</v>
      </c>
      <c r="E102" s="193"/>
      <c r="F102" s="193"/>
      <c r="G102" s="193"/>
      <c r="H102" s="193"/>
      <c r="I102" s="193"/>
      <c r="J102" s="194">
        <f>J141</f>
        <v>0</v>
      </c>
      <c r="K102" s="130"/>
      <c r="L102" s="19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1"/>
      <c r="C103" s="130"/>
      <c r="D103" s="192" t="s">
        <v>108</v>
      </c>
      <c r="E103" s="193"/>
      <c r="F103" s="193"/>
      <c r="G103" s="193"/>
      <c r="H103" s="193"/>
      <c r="I103" s="193"/>
      <c r="J103" s="194">
        <f>J157</f>
        <v>0</v>
      </c>
      <c r="K103" s="130"/>
      <c r="L103" s="19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1"/>
      <c r="C104" s="130"/>
      <c r="D104" s="192" t="s">
        <v>109</v>
      </c>
      <c r="E104" s="193"/>
      <c r="F104" s="193"/>
      <c r="G104" s="193"/>
      <c r="H104" s="193"/>
      <c r="I104" s="193"/>
      <c r="J104" s="194">
        <f>J161</f>
        <v>0</v>
      </c>
      <c r="K104" s="130"/>
      <c r="L104" s="19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1"/>
      <c r="C105" s="130"/>
      <c r="D105" s="192" t="s">
        <v>110</v>
      </c>
      <c r="E105" s="193"/>
      <c r="F105" s="193"/>
      <c r="G105" s="193"/>
      <c r="H105" s="193"/>
      <c r="I105" s="193"/>
      <c r="J105" s="194">
        <f>J171</f>
        <v>0</v>
      </c>
      <c r="K105" s="130"/>
      <c r="L105" s="19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1"/>
      <c r="C106" s="130"/>
      <c r="D106" s="192" t="s">
        <v>111</v>
      </c>
      <c r="E106" s="193"/>
      <c r="F106" s="193"/>
      <c r="G106" s="193"/>
      <c r="H106" s="193"/>
      <c r="I106" s="193"/>
      <c r="J106" s="194">
        <f>J184</f>
        <v>0</v>
      </c>
      <c r="K106" s="130"/>
      <c r="L106" s="19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5"/>
      <c r="C107" s="186"/>
      <c r="D107" s="187" t="s">
        <v>112</v>
      </c>
      <c r="E107" s="188"/>
      <c r="F107" s="188"/>
      <c r="G107" s="188"/>
      <c r="H107" s="188"/>
      <c r="I107" s="188"/>
      <c r="J107" s="189">
        <f>J189</f>
        <v>0</v>
      </c>
      <c r="K107" s="186"/>
      <c r="L107" s="1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9" customFormat="1" ht="24.96" customHeight="1">
      <c r="A108" s="9"/>
      <c r="B108" s="185"/>
      <c r="C108" s="186"/>
      <c r="D108" s="187" t="s">
        <v>113</v>
      </c>
      <c r="E108" s="188"/>
      <c r="F108" s="188"/>
      <c r="G108" s="188"/>
      <c r="H108" s="188"/>
      <c r="I108" s="188"/>
      <c r="J108" s="189">
        <f>J191</f>
        <v>0</v>
      </c>
      <c r="K108" s="186"/>
      <c r="L108" s="19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 s="2" customFormat="1" ht="6.96" customHeight="1">
      <c r="A110" s="35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/>
    <row r="112" hidden="1"/>
    <row r="113" hidden="1"/>
    <row r="114" s="2" customFormat="1" ht="6.96" customHeight="1">
      <c r="A114" s="35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114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15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3.25" customHeight="1">
      <c r="A118" s="35"/>
      <c r="B118" s="36"/>
      <c r="C118" s="37"/>
      <c r="D118" s="37"/>
      <c r="E118" s="180" t="str">
        <f>E7</f>
        <v>Gymnázium AS Banská Bystrica rekonštrukcia objektov ZNÍŽENIE ENERGETICKEJ NÁROČNOSTI</v>
      </c>
      <c r="F118" s="29"/>
      <c r="G118" s="29"/>
      <c r="H118" s="29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" customFormat="1" ht="12" customHeight="1">
      <c r="B119" s="18"/>
      <c r="C119" s="29" t="s">
        <v>92</v>
      </c>
      <c r="D119" s="19"/>
      <c r="E119" s="19"/>
      <c r="F119" s="19"/>
      <c r="G119" s="19"/>
      <c r="H119" s="19"/>
      <c r="I119" s="19"/>
      <c r="J119" s="19"/>
      <c r="K119" s="19"/>
      <c r="L119" s="17"/>
    </row>
    <row r="120" s="2" customFormat="1" ht="16.5" customHeight="1">
      <c r="A120" s="35"/>
      <c r="B120" s="36"/>
      <c r="C120" s="37"/>
      <c r="D120" s="37"/>
      <c r="E120" s="180" t="s">
        <v>93</v>
      </c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94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E11</f>
        <v>01 - Strecha sála</v>
      </c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19</v>
      </c>
      <c r="D124" s="37"/>
      <c r="E124" s="37"/>
      <c r="F124" s="24" t="str">
        <f>F14</f>
        <v>Komenského 18, 974 01 Banská Bystrica</v>
      </c>
      <c r="G124" s="37"/>
      <c r="H124" s="37"/>
      <c r="I124" s="29" t="s">
        <v>21</v>
      </c>
      <c r="J124" s="76" t="str">
        <f>IF(J14="","",J14)</f>
        <v>7. 7. 2020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40.05" customHeight="1">
      <c r="A126" s="35"/>
      <c r="B126" s="36"/>
      <c r="C126" s="29" t="s">
        <v>23</v>
      </c>
      <c r="D126" s="37"/>
      <c r="E126" s="37"/>
      <c r="F126" s="24" t="str">
        <f>E17</f>
        <v>Gymnázium Andreja Sládkoviča Komenského 18, 974 01</v>
      </c>
      <c r="G126" s="37"/>
      <c r="H126" s="37"/>
      <c r="I126" s="29" t="s">
        <v>28</v>
      </c>
      <c r="J126" s="33" t="str">
        <f>E23</f>
        <v>x-arch s.r.o., Kollárova 44, 974 01 Banská Bystric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26</v>
      </c>
      <c r="D127" s="37"/>
      <c r="E127" s="37"/>
      <c r="F127" s="24" t="str">
        <f>IF(E20="","",E20)</f>
        <v>Vyplň údaj</v>
      </c>
      <c r="G127" s="37"/>
      <c r="H127" s="37"/>
      <c r="I127" s="29" t="s">
        <v>30</v>
      </c>
      <c r="J127" s="33" t="str">
        <f>E26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96"/>
      <c r="B129" s="197"/>
      <c r="C129" s="198" t="s">
        <v>115</v>
      </c>
      <c r="D129" s="199" t="s">
        <v>57</v>
      </c>
      <c r="E129" s="199" t="s">
        <v>53</v>
      </c>
      <c r="F129" s="199" t="s">
        <v>54</v>
      </c>
      <c r="G129" s="199" t="s">
        <v>116</v>
      </c>
      <c r="H129" s="199" t="s">
        <v>117</v>
      </c>
      <c r="I129" s="199" t="s">
        <v>118</v>
      </c>
      <c r="J129" s="200" t="s">
        <v>101</v>
      </c>
      <c r="K129" s="201" t="s">
        <v>119</v>
      </c>
      <c r="L129" s="202"/>
      <c r="M129" s="97" t="s">
        <v>1</v>
      </c>
      <c r="N129" s="98" t="s">
        <v>36</v>
      </c>
      <c r="O129" s="98" t="s">
        <v>120</v>
      </c>
      <c r="P129" s="98" t="s">
        <v>121</v>
      </c>
      <c r="Q129" s="98" t="s">
        <v>122</v>
      </c>
      <c r="R129" s="98" t="s">
        <v>123</v>
      </c>
      <c r="S129" s="98" t="s">
        <v>124</v>
      </c>
      <c r="T129" s="99" t="s">
        <v>125</v>
      </c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</row>
    <row r="130" s="2" customFormat="1" ht="22.8" customHeight="1">
      <c r="A130" s="35"/>
      <c r="B130" s="36"/>
      <c r="C130" s="104" t="s">
        <v>102</v>
      </c>
      <c r="D130" s="37"/>
      <c r="E130" s="37"/>
      <c r="F130" s="37"/>
      <c r="G130" s="37"/>
      <c r="H130" s="37"/>
      <c r="I130" s="37"/>
      <c r="J130" s="203">
        <f>BK130</f>
        <v>0</v>
      </c>
      <c r="K130" s="37"/>
      <c r="L130" s="41"/>
      <c r="M130" s="100"/>
      <c r="N130" s="204"/>
      <c r="O130" s="101"/>
      <c r="P130" s="205">
        <f>P131+P140+P189+P191</f>
        <v>0</v>
      </c>
      <c r="Q130" s="101"/>
      <c r="R130" s="205">
        <f>R131+R140+R189+R191</f>
        <v>19.991682582102897</v>
      </c>
      <c r="S130" s="101"/>
      <c r="T130" s="206">
        <f>T131+T140+T189+T191</f>
        <v>29.083919999999999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71</v>
      </c>
      <c r="AU130" s="14" t="s">
        <v>103</v>
      </c>
      <c r="BK130" s="207">
        <f>BK131+BK140+BK189+BK191</f>
        <v>0</v>
      </c>
    </row>
    <row r="131" s="12" customFormat="1" ht="25.92" customHeight="1">
      <c r="A131" s="12"/>
      <c r="B131" s="208"/>
      <c r="C131" s="209"/>
      <c r="D131" s="210" t="s">
        <v>71</v>
      </c>
      <c r="E131" s="211" t="s">
        <v>126</v>
      </c>
      <c r="F131" s="211" t="s">
        <v>127</v>
      </c>
      <c r="G131" s="209"/>
      <c r="H131" s="209"/>
      <c r="I131" s="212"/>
      <c r="J131" s="213">
        <f>BK131</f>
        <v>0</v>
      </c>
      <c r="K131" s="209"/>
      <c r="L131" s="214"/>
      <c r="M131" s="215"/>
      <c r="N131" s="216"/>
      <c r="O131" s="216"/>
      <c r="P131" s="217">
        <f>P132</f>
        <v>0</v>
      </c>
      <c r="Q131" s="216"/>
      <c r="R131" s="217">
        <f>R132</f>
        <v>0</v>
      </c>
      <c r="S131" s="216"/>
      <c r="T131" s="218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9" t="s">
        <v>76</v>
      </c>
      <c r="AT131" s="220" t="s">
        <v>71</v>
      </c>
      <c r="AU131" s="220" t="s">
        <v>72</v>
      </c>
      <c r="AY131" s="219" t="s">
        <v>128</v>
      </c>
      <c r="BK131" s="221">
        <f>BK132</f>
        <v>0</v>
      </c>
    </row>
    <row r="132" s="12" customFormat="1" ht="22.8" customHeight="1">
      <c r="A132" s="12"/>
      <c r="B132" s="208"/>
      <c r="C132" s="209"/>
      <c r="D132" s="210" t="s">
        <v>71</v>
      </c>
      <c r="E132" s="222" t="s">
        <v>129</v>
      </c>
      <c r="F132" s="222" t="s">
        <v>130</v>
      </c>
      <c r="G132" s="209"/>
      <c r="H132" s="209"/>
      <c r="I132" s="212"/>
      <c r="J132" s="223">
        <f>BK132</f>
        <v>0</v>
      </c>
      <c r="K132" s="209"/>
      <c r="L132" s="214"/>
      <c r="M132" s="215"/>
      <c r="N132" s="216"/>
      <c r="O132" s="216"/>
      <c r="P132" s="217">
        <f>SUM(P133:P139)</f>
        <v>0</v>
      </c>
      <c r="Q132" s="216"/>
      <c r="R132" s="217">
        <f>SUM(R133:R139)</f>
        <v>0</v>
      </c>
      <c r="S132" s="216"/>
      <c r="T132" s="218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9" t="s">
        <v>76</v>
      </c>
      <c r="AT132" s="220" t="s">
        <v>71</v>
      </c>
      <c r="AU132" s="220" t="s">
        <v>76</v>
      </c>
      <c r="AY132" s="219" t="s">
        <v>128</v>
      </c>
      <c r="BK132" s="221">
        <f>SUM(BK133:BK139)</f>
        <v>0</v>
      </c>
    </row>
    <row r="133" s="2" customFormat="1" ht="14.4" customHeight="1">
      <c r="A133" s="35"/>
      <c r="B133" s="36"/>
      <c r="C133" s="224" t="s">
        <v>76</v>
      </c>
      <c r="D133" s="224" t="s">
        <v>131</v>
      </c>
      <c r="E133" s="225" t="s">
        <v>132</v>
      </c>
      <c r="F133" s="226" t="s">
        <v>133</v>
      </c>
      <c r="G133" s="227" t="s">
        <v>134</v>
      </c>
      <c r="H133" s="228">
        <v>649.55999999999995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38</v>
      </c>
      <c r="O133" s="88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135</v>
      </c>
      <c r="AT133" s="236" t="s">
        <v>131</v>
      </c>
      <c r="AU133" s="236" t="s">
        <v>84</v>
      </c>
      <c r="AY133" s="14" t="s">
        <v>128</v>
      </c>
      <c r="BE133" s="237">
        <f>IF(N133="základná",J133,0)</f>
        <v>0</v>
      </c>
      <c r="BF133" s="237">
        <f>IF(N133="znížená",J133,0)</f>
        <v>0</v>
      </c>
      <c r="BG133" s="237">
        <f>IF(N133="zákl. prenesená",J133,0)</f>
        <v>0</v>
      </c>
      <c r="BH133" s="237">
        <f>IF(N133="zníž. prenesená",J133,0)</f>
        <v>0</v>
      </c>
      <c r="BI133" s="237">
        <f>IF(N133="nulová",J133,0)</f>
        <v>0</v>
      </c>
      <c r="BJ133" s="14" t="s">
        <v>84</v>
      </c>
      <c r="BK133" s="237">
        <f>ROUND(I133*H133,2)</f>
        <v>0</v>
      </c>
      <c r="BL133" s="14" t="s">
        <v>135</v>
      </c>
      <c r="BM133" s="236" t="s">
        <v>136</v>
      </c>
    </row>
    <row r="134" s="2" customFormat="1" ht="14.4" customHeight="1">
      <c r="A134" s="35"/>
      <c r="B134" s="36"/>
      <c r="C134" s="224" t="s">
        <v>84</v>
      </c>
      <c r="D134" s="224" t="s">
        <v>131</v>
      </c>
      <c r="E134" s="225" t="s">
        <v>137</v>
      </c>
      <c r="F134" s="226" t="s">
        <v>138</v>
      </c>
      <c r="G134" s="227" t="s">
        <v>139</v>
      </c>
      <c r="H134" s="228">
        <v>29.084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38</v>
      </c>
      <c r="O134" s="88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135</v>
      </c>
      <c r="AT134" s="236" t="s">
        <v>131</v>
      </c>
      <c r="AU134" s="236" t="s">
        <v>84</v>
      </c>
      <c r="AY134" s="14" t="s">
        <v>128</v>
      </c>
      <c r="BE134" s="237">
        <f>IF(N134="základná",J134,0)</f>
        <v>0</v>
      </c>
      <c r="BF134" s="237">
        <f>IF(N134="znížená",J134,0)</f>
        <v>0</v>
      </c>
      <c r="BG134" s="237">
        <f>IF(N134="zákl. prenesená",J134,0)</f>
        <v>0</v>
      </c>
      <c r="BH134" s="237">
        <f>IF(N134="zníž. prenesená",J134,0)</f>
        <v>0</v>
      </c>
      <c r="BI134" s="237">
        <f>IF(N134="nulová",J134,0)</f>
        <v>0</v>
      </c>
      <c r="BJ134" s="14" t="s">
        <v>84</v>
      </c>
      <c r="BK134" s="237">
        <f>ROUND(I134*H134,2)</f>
        <v>0</v>
      </c>
      <c r="BL134" s="14" t="s">
        <v>135</v>
      </c>
      <c r="BM134" s="236" t="s">
        <v>140</v>
      </c>
    </row>
    <row r="135" s="2" customFormat="1" ht="24.15" customHeight="1">
      <c r="A135" s="35"/>
      <c r="B135" s="36"/>
      <c r="C135" s="224" t="s">
        <v>141</v>
      </c>
      <c r="D135" s="224" t="s">
        <v>131</v>
      </c>
      <c r="E135" s="225" t="s">
        <v>142</v>
      </c>
      <c r="F135" s="226" t="s">
        <v>143</v>
      </c>
      <c r="G135" s="227" t="s">
        <v>139</v>
      </c>
      <c r="H135" s="228">
        <v>436.25999999999999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38</v>
      </c>
      <c r="O135" s="88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135</v>
      </c>
      <c r="AT135" s="236" t="s">
        <v>131</v>
      </c>
      <c r="AU135" s="236" t="s">
        <v>84</v>
      </c>
      <c r="AY135" s="14" t="s">
        <v>128</v>
      </c>
      <c r="BE135" s="237">
        <f>IF(N135="základná",J135,0)</f>
        <v>0</v>
      </c>
      <c r="BF135" s="237">
        <f>IF(N135="znížená",J135,0)</f>
        <v>0</v>
      </c>
      <c r="BG135" s="237">
        <f>IF(N135="zákl. prenesená",J135,0)</f>
        <v>0</v>
      </c>
      <c r="BH135" s="237">
        <f>IF(N135="zníž. prenesená",J135,0)</f>
        <v>0</v>
      </c>
      <c r="BI135" s="237">
        <f>IF(N135="nulová",J135,0)</f>
        <v>0</v>
      </c>
      <c r="BJ135" s="14" t="s">
        <v>84</v>
      </c>
      <c r="BK135" s="237">
        <f>ROUND(I135*H135,2)</f>
        <v>0</v>
      </c>
      <c r="BL135" s="14" t="s">
        <v>135</v>
      </c>
      <c r="BM135" s="236" t="s">
        <v>144</v>
      </c>
    </row>
    <row r="136" s="2" customFormat="1" ht="24.15" customHeight="1">
      <c r="A136" s="35"/>
      <c r="B136" s="36"/>
      <c r="C136" s="224" t="s">
        <v>135</v>
      </c>
      <c r="D136" s="224" t="s">
        <v>131</v>
      </c>
      <c r="E136" s="225" t="s">
        <v>145</v>
      </c>
      <c r="F136" s="226" t="s">
        <v>146</v>
      </c>
      <c r="G136" s="227" t="s">
        <v>139</v>
      </c>
      <c r="H136" s="228">
        <v>29.084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38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135</v>
      </c>
      <c r="AT136" s="236" t="s">
        <v>131</v>
      </c>
      <c r="AU136" s="236" t="s">
        <v>84</v>
      </c>
      <c r="AY136" s="14" t="s">
        <v>128</v>
      </c>
      <c r="BE136" s="237">
        <f>IF(N136="základná",J136,0)</f>
        <v>0</v>
      </c>
      <c r="BF136" s="237">
        <f>IF(N136="znížená",J136,0)</f>
        <v>0</v>
      </c>
      <c r="BG136" s="237">
        <f>IF(N136="zákl. prenesená",J136,0)</f>
        <v>0</v>
      </c>
      <c r="BH136" s="237">
        <f>IF(N136="zníž. prenesená",J136,0)</f>
        <v>0</v>
      </c>
      <c r="BI136" s="237">
        <f>IF(N136="nulová",J136,0)</f>
        <v>0</v>
      </c>
      <c r="BJ136" s="14" t="s">
        <v>84</v>
      </c>
      <c r="BK136" s="237">
        <f>ROUND(I136*H136,2)</f>
        <v>0</v>
      </c>
      <c r="BL136" s="14" t="s">
        <v>135</v>
      </c>
      <c r="BM136" s="236" t="s">
        <v>147</v>
      </c>
    </row>
    <row r="137" s="2" customFormat="1" ht="24.15" customHeight="1">
      <c r="A137" s="35"/>
      <c r="B137" s="36"/>
      <c r="C137" s="224" t="s">
        <v>148</v>
      </c>
      <c r="D137" s="224" t="s">
        <v>131</v>
      </c>
      <c r="E137" s="225" t="s">
        <v>149</v>
      </c>
      <c r="F137" s="226" t="s">
        <v>150</v>
      </c>
      <c r="G137" s="227" t="s">
        <v>139</v>
      </c>
      <c r="H137" s="228">
        <v>58.167999999999999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38</v>
      </c>
      <c r="O137" s="88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135</v>
      </c>
      <c r="AT137" s="236" t="s">
        <v>131</v>
      </c>
      <c r="AU137" s="236" t="s">
        <v>84</v>
      </c>
      <c r="AY137" s="14" t="s">
        <v>128</v>
      </c>
      <c r="BE137" s="237">
        <f>IF(N137="základná",J137,0)</f>
        <v>0</v>
      </c>
      <c r="BF137" s="237">
        <f>IF(N137="znížená",J137,0)</f>
        <v>0</v>
      </c>
      <c r="BG137" s="237">
        <f>IF(N137="zákl. prenesená",J137,0)</f>
        <v>0</v>
      </c>
      <c r="BH137" s="237">
        <f>IF(N137="zníž. prenesená",J137,0)</f>
        <v>0</v>
      </c>
      <c r="BI137" s="237">
        <f>IF(N137="nulová",J137,0)</f>
        <v>0</v>
      </c>
      <c r="BJ137" s="14" t="s">
        <v>84</v>
      </c>
      <c r="BK137" s="237">
        <f>ROUND(I137*H137,2)</f>
        <v>0</v>
      </c>
      <c r="BL137" s="14" t="s">
        <v>135</v>
      </c>
      <c r="BM137" s="236" t="s">
        <v>151</v>
      </c>
    </row>
    <row r="138" s="2" customFormat="1" ht="24.15" customHeight="1">
      <c r="A138" s="35"/>
      <c r="B138" s="36"/>
      <c r="C138" s="224" t="s">
        <v>152</v>
      </c>
      <c r="D138" s="224" t="s">
        <v>131</v>
      </c>
      <c r="E138" s="225" t="s">
        <v>153</v>
      </c>
      <c r="F138" s="226" t="s">
        <v>154</v>
      </c>
      <c r="G138" s="227" t="s">
        <v>139</v>
      </c>
      <c r="H138" s="228">
        <v>29.084</v>
      </c>
      <c r="I138" s="229"/>
      <c r="J138" s="230">
        <f>ROUND(I138*H138,2)</f>
        <v>0</v>
      </c>
      <c r="K138" s="231"/>
      <c r="L138" s="41"/>
      <c r="M138" s="232" t="s">
        <v>1</v>
      </c>
      <c r="N138" s="233" t="s">
        <v>38</v>
      </c>
      <c r="O138" s="88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135</v>
      </c>
      <c r="AT138" s="236" t="s">
        <v>131</v>
      </c>
      <c r="AU138" s="236" t="s">
        <v>84</v>
      </c>
      <c r="AY138" s="14" t="s">
        <v>128</v>
      </c>
      <c r="BE138" s="237">
        <f>IF(N138="základná",J138,0)</f>
        <v>0</v>
      </c>
      <c r="BF138" s="237">
        <f>IF(N138="znížená",J138,0)</f>
        <v>0</v>
      </c>
      <c r="BG138" s="237">
        <f>IF(N138="zákl. prenesená",J138,0)</f>
        <v>0</v>
      </c>
      <c r="BH138" s="237">
        <f>IF(N138="zníž. prenesená",J138,0)</f>
        <v>0</v>
      </c>
      <c r="BI138" s="237">
        <f>IF(N138="nulová",J138,0)</f>
        <v>0</v>
      </c>
      <c r="BJ138" s="14" t="s">
        <v>84</v>
      </c>
      <c r="BK138" s="237">
        <f>ROUND(I138*H138,2)</f>
        <v>0</v>
      </c>
      <c r="BL138" s="14" t="s">
        <v>135</v>
      </c>
      <c r="BM138" s="236" t="s">
        <v>155</v>
      </c>
    </row>
    <row r="139" s="2" customFormat="1" ht="24.15" customHeight="1">
      <c r="A139" s="35"/>
      <c r="B139" s="36"/>
      <c r="C139" s="224" t="s">
        <v>156</v>
      </c>
      <c r="D139" s="224" t="s">
        <v>131</v>
      </c>
      <c r="E139" s="225" t="s">
        <v>157</v>
      </c>
      <c r="F139" s="226" t="s">
        <v>158</v>
      </c>
      <c r="G139" s="227" t="s">
        <v>139</v>
      </c>
      <c r="H139" s="228">
        <v>29.084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38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135</v>
      </c>
      <c r="AT139" s="236" t="s">
        <v>131</v>
      </c>
      <c r="AU139" s="236" t="s">
        <v>84</v>
      </c>
      <c r="AY139" s="14" t="s">
        <v>128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84</v>
      </c>
      <c r="BK139" s="237">
        <f>ROUND(I139*H139,2)</f>
        <v>0</v>
      </c>
      <c r="BL139" s="14" t="s">
        <v>135</v>
      </c>
      <c r="BM139" s="236" t="s">
        <v>159</v>
      </c>
    </row>
    <row r="140" s="12" customFormat="1" ht="25.92" customHeight="1">
      <c r="A140" s="12"/>
      <c r="B140" s="208"/>
      <c r="C140" s="209"/>
      <c r="D140" s="210" t="s">
        <v>71</v>
      </c>
      <c r="E140" s="211" t="s">
        <v>160</v>
      </c>
      <c r="F140" s="211" t="s">
        <v>161</v>
      </c>
      <c r="G140" s="209"/>
      <c r="H140" s="209"/>
      <c r="I140" s="212"/>
      <c r="J140" s="213">
        <f>BK140</f>
        <v>0</v>
      </c>
      <c r="K140" s="209"/>
      <c r="L140" s="214"/>
      <c r="M140" s="215"/>
      <c r="N140" s="216"/>
      <c r="O140" s="216"/>
      <c r="P140" s="217">
        <f>P141+P157+P161+P171+P184</f>
        <v>0</v>
      </c>
      <c r="Q140" s="216"/>
      <c r="R140" s="217">
        <f>R141+R157+R161+R171+R184</f>
        <v>19.991682582102897</v>
      </c>
      <c r="S140" s="216"/>
      <c r="T140" s="218">
        <f>T141+T157+T161+T171+T184</f>
        <v>29.083919999999999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9" t="s">
        <v>84</v>
      </c>
      <c r="AT140" s="220" t="s">
        <v>71</v>
      </c>
      <c r="AU140" s="220" t="s">
        <v>72</v>
      </c>
      <c r="AY140" s="219" t="s">
        <v>128</v>
      </c>
      <c r="BK140" s="221">
        <f>BK141+BK157+BK161+BK171+BK184</f>
        <v>0</v>
      </c>
    </row>
    <row r="141" s="12" customFormat="1" ht="22.8" customHeight="1">
      <c r="A141" s="12"/>
      <c r="B141" s="208"/>
      <c r="C141" s="209"/>
      <c r="D141" s="210" t="s">
        <v>71</v>
      </c>
      <c r="E141" s="222" t="s">
        <v>162</v>
      </c>
      <c r="F141" s="222" t="s">
        <v>163</v>
      </c>
      <c r="G141" s="209"/>
      <c r="H141" s="209"/>
      <c r="I141" s="212"/>
      <c r="J141" s="223">
        <f>BK141</f>
        <v>0</v>
      </c>
      <c r="K141" s="209"/>
      <c r="L141" s="214"/>
      <c r="M141" s="215"/>
      <c r="N141" s="216"/>
      <c r="O141" s="216"/>
      <c r="P141" s="217">
        <f>SUM(P142:P156)</f>
        <v>0</v>
      </c>
      <c r="Q141" s="216"/>
      <c r="R141" s="217">
        <f>SUM(R142:R156)</f>
        <v>2.1415438112</v>
      </c>
      <c r="S141" s="216"/>
      <c r="T141" s="218">
        <f>SUM(T142:T156)</f>
        <v>18.18768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9" t="s">
        <v>84</v>
      </c>
      <c r="AT141" s="220" t="s">
        <v>71</v>
      </c>
      <c r="AU141" s="220" t="s">
        <v>76</v>
      </c>
      <c r="AY141" s="219" t="s">
        <v>128</v>
      </c>
      <c r="BK141" s="221">
        <f>SUM(BK142:BK156)</f>
        <v>0</v>
      </c>
    </row>
    <row r="142" s="2" customFormat="1" ht="14.4" customHeight="1">
      <c r="A142" s="35"/>
      <c r="B142" s="36"/>
      <c r="C142" s="224" t="s">
        <v>164</v>
      </c>
      <c r="D142" s="224" t="s">
        <v>131</v>
      </c>
      <c r="E142" s="225" t="s">
        <v>165</v>
      </c>
      <c r="F142" s="226" t="s">
        <v>166</v>
      </c>
      <c r="G142" s="227" t="s">
        <v>134</v>
      </c>
      <c r="H142" s="228">
        <v>649.55999999999995</v>
      </c>
      <c r="I142" s="229"/>
      <c r="J142" s="230">
        <f>ROUND(I142*H142,2)</f>
        <v>0</v>
      </c>
      <c r="K142" s="231"/>
      <c r="L142" s="41"/>
      <c r="M142" s="232" t="s">
        <v>1</v>
      </c>
      <c r="N142" s="233" t="s">
        <v>38</v>
      </c>
      <c r="O142" s="88"/>
      <c r="P142" s="234">
        <f>O142*H142</f>
        <v>0</v>
      </c>
      <c r="Q142" s="234">
        <v>1.9999999999999999E-06</v>
      </c>
      <c r="R142" s="234">
        <f>Q142*H142</f>
        <v>0.0012991199999999998</v>
      </c>
      <c r="S142" s="234">
        <v>0</v>
      </c>
      <c r="T142" s="23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6" t="s">
        <v>167</v>
      </c>
      <c r="AT142" s="236" t="s">
        <v>131</v>
      </c>
      <c r="AU142" s="236" t="s">
        <v>84</v>
      </c>
      <c r="AY142" s="14" t="s">
        <v>128</v>
      </c>
      <c r="BE142" s="237">
        <f>IF(N142="základná",J142,0)</f>
        <v>0</v>
      </c>
      <c r="BF142" s="237">
        <f>IF(N142="znížená",J142,0)</f>
        <v>0</v>
      </c>
      <c r="BG142" s="237">
        <f>IF(N142="zákl. prenesená",J142,0)</f>
        <v>0</v>
      </c>
      <c r="BH142" s="237">
        <f>IF(N142="zníž. prenesená",J142,0)</f>
        <v>0</v>
      </c>
      <c r="BI142" s="237">
        <f>IF(N142="nulová",J142,0)</f>
        <v>0</v>
      </c>
      <c r="BJ142" s="14" t="s">
        <v>84</v>
      </c>
      <c r="BK142" s="237">
        <f>ROUND(I142*H142,2)</f>
        <v>0</v>
      </c>
      <c r="BL142" s="14" t="s">
        <v>167</v>
      </c>
      <c r="BM142" s="236" t="s">
        <v>168</v>
      </c>
    </row>
    <row r="143" s="2" customFormat="1" ht="14.4" customHeight="1">
      <c r="A143" s="35"/>
      <c r="B143" s="36"/>
      <c r="C143" s="238" t="s">
        <v>129</v>
      </c>
      <c r="D143" s="238" t="s">
        <v>169</v>
      </c>
      <c r="E143" s="239" t="s">
        <v>170</v>
      </c>
      <c r="F143" s="240" t="s">
        <v>171</v>
      </c>
      <c r="G143" s="241" t="s">
        <v>134</v>
      </c>
      <c r="H143" s="242">
        <v>746.99400000000003</v>
      </c>
      <c r="I143" s="243"/>
      <c r="J143" s="244">
        <f>ROUND(I143*H143,2)</f>
        <v>0</v>
      </c>
      <c r="K143" s="245"/>
      <c r="L143" s="246"/>
      <c r="M143" s="247" t="s">
        <v>1</v>
      </c>
      <c r="N143" s="248" t="s">
        <v>38</v>
      </c>
      <c r="O143" s="88"/>
      <c r="P143" s="234">
        <f>O143*H143</f>
        <v>0</v>
      </c>
      <c r="Q143" s="234">
        <v>2.0000000000000002E-05</v>
      </c>
      <c r="R143" s="234">
        <f>Q143*H143</f>
        <v>0.014939880000000003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172</v>
      </c>
      <c r="AT143" s="236" t="s">
        <v>169</v>
      </c>
      <c r="AU143" s="236" t="s">
        <v>84</v>
      </c>
      <c r="AY143" s="14" t="s">
        <v>128</v>
      </c>
      <c r="BE143" s="237">
        <f>IF(N143="základná",J143,0)</f>
        <v>0</v>
      </c>
      <c r="BF143" s="237">
        <f>IF(N143="znížená",J143,0)</f>
        <v>0</v>
      </c>
      <c r="BG143" s="237">
        <f>IF(N143="zákl. prenesená",J143,0)</f>
        <v>0</v>
      </c>
      <c r="BH143" s="237">
        <f>IF(N143="zníž. prenesená",J143,0)</f>
        <v>0</v>
      </c>
      <c r="BI143" s="237">
        <f>IF(N143="nulová",J143,0)</f>
        <v>0</v>
      </c>
      <c r="BJ143" s="14" t="s">
        <v>84</v>
      </c>
      <c r="BK143" s="237">
        <f>ROUND(I143*H143,2)</f>
        <v>0</v>
      </c>
      <c r="BL143" s="14" t="s">
        <v>173</v>
      </c>
      <c r="BM143" s="236" t="s">
        <v>174</v>
      </c>
    </row>
    <row r="144" s="2" customFormat="1" ht="24.15" customHeight="1">
      <c r="A144" s="35"/>
      <c r="B144" s="36"/>
      <c r="C144" s="224" t="s">
        <v>175</v>
      </c>
      <c r="D144" s="224" t="s">
        <v>131</v>
      </c>
      <c r="E144" s="225" t="s">
        <v>176</v>
      </c>
      <c r="F144" s="226" t="s">
        <v>177</v>
      </c>
      <c r="G144" s="227" t="s">
        <v>134</v>
      </c>
      <c r="H144" s="228">
        <v>649.55999999999995</v>
      </c>
      <c r="I144" s="229"/>
      <c r="J144" s="230">
        <f>ROUND(I144*H144,2)</f>
        <v>0</v>
      </c>
      <c r="K144" s="231"/>
      <c r="L144" s="41"/>
      <c r="M144" s="232" t="s">
        <v>1</v>
      </c>
      <c r="N144" s="233" t="s">
        <v>38</v>
      </c>
      <c r="O144" s="88"/>
      <c r="P144" s="234">
        <f>O144*H144</f>
        <v>0</v>
      </c>
      <c r="Q144" s="234">
        <v>0</v>
      </c>
      <c r="R144" s="234">
        <f>Q144*H144</f>
        <v>0</v>
      </c>
      <c r="S144" s="234">
        <v>0.014</v>
      </c>
      <c r="T144" s="235">
        <f>S144*H144</f>
        <v>9.0938400000000001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6" t="s">
        <v>167</v>
      </c>
      <c r="AT144" s="236" t="s">
        <v>131</v>
      </c>
      <c r="AU144" s="236" t="s">
        <v>84</v>
      </c>
      <c r="AY144" s="14" t="s">
        <v>128</v>
      </c>
      <c r="BE144" s="237">
        <f>IF(N144="základná",J144,0)</f>
        <v>0</v>
      </c>
      <c r="BF144" s="237">
        <f>IF(N144="znížená",J144,0)</f>
        <v>0</v>
      </c>
      <c r="BG144" s="237">
        <f>IF(N144="zákl. prenesená",J144,0)</f>
        <v>0</v>
      </c>
      <c r="BH144" s="237">
        <f>IF(N144="zníž. prenesená",J144,0)</f>
        <v>0</v>
      </c>
      <c r="BI144" s="237">
        <f>IF(N144="nulová",J144,0)</f>
        <v>0</v>
      </c>
      <c r="BJ144" s="14" t="s">
        <v>84</v>
      </c>
      <c r="BK144" s="237">
        <f>ROUND(I144*H144,2)</f>
        <v>0</v>
      </c>
      <c r="BL144" s="14" t="s">
        <v>167</v>
      </c>
      <c r="BM144" s="236" t="s">
        <v>178</v>
      </c>
    </row>
    <row r="145" s="2" customFormat="1" ht="24.15" customHeight="1">
      <c r="A145" s="35"/>
      <c r="B145" s="36"/>
      <c r="C145" s="224" t="s">
        <v>179</v>
      </c>
      <c r="D145" s="224" t="s">
        <v>131</v>
      </c>
      <c r="E145" s="225" t="s">
        <v>180</v>
      </c>
      <c r="F145" s="226" t="s">
        <v>181</v>
      </c>
      <c r="G145" s="227" t="s">
        <v>134</v>
      </c>
      <c r="H145" s="228">
        <v>1299.1199999999999</v>
      </c>
      <c r="I145" s="229"/>
      <c r="J145" s="230">
        <f>ROUND(I145*H145,2)</f>
        <v>0</v>
      </c>
      <c r="K145" s="231"/>
      <c r="L145" s="41"/>
      <c r="M145" s="232" t="s">
        <v>1</v>
      </c>
      <c r="N145" s="233" t="s">
        <v>38</v>
      </c>
      <c r="O145" s="88"/>
      <c r="P145" s="234">
        <f>O145*H145</f>
        <v>0</v>
      </c>
      <c r="Q145" s="234">
        <v>0</v>
      </c>
      <c r="R145" s="234">
        <f>Q145*H145</f>
        <v>0</v>
      </c>
      <c r="S145" s="234">
        <v>0.0060000000000000001</v>
      </c>
      <c r="T145" s="235">
        <f>S145*H145</f>
        <v>7.7947199999999999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167</v>
      </c>
      <c r="AT145" s="236" t="s">
        <v>131</v>
      </c>
      <c r="AU145" s="236" t="s">
        <v>84</v>
      </c>
      <c r="AY145" s="14" t="s">
        <v>128</v>
      </c>
      <c r="BE145" s="237">
        <f>IF(N145="základná",J145,0)</f>
        <v>0</v>
      </c>
      <c r="BF145" s="237">
        <f>IF(N145="znížená",J145,0)</f>
        <v>0</v>
      </c>
      <c r="BG145" s="237">
        <f>IF(N145="zákl. prenesená",J145,0)</f>
        <v>0</v>
      </c>
      <c r="BH145" s="237">
        <f>IF(N145="zníž. prenesená",J145,0)</f>
        <v>0</v>
      </c>
      <c r="BI145" s="237">
        <f>IF(N145="nulová",J145,0)</f>
        <v>0</v>
      </c>
      <c r="BJ145" s="14" t="s">
        <v>84</v>
      </c>
      <c r="BK145" s="237">
        <f>ROUND(I145*H145,2)</f>
        <v>0</v>
      </c>
      <c r="BL145" s="14" t="s">
        <v>167</v>
      </c>
      <c r="BM145" s="236" t="s">
        <v>182</v>
      </c>
    </row>
    <row r="146" s="2" customFormat="1" ht="14.4" customHeight="1">
      <c r="A146" s="35"/>
      <c r="B146" s="36"/>
      <c r="C146" s="224" t="s">
        <v>183</v>
      </c>
      <c r="D146" s="224" t="s">
        <v>131</v>
      </c>
      <c r="E146" s="225" t="s">
        <v>184</v>
      </c>
      <c r="F146" s="226" t="s">
        <v>185</v>
      </c>
      <c r="G146" s="227" t="s">
        <v>134</v>
      </c>
      <c r="H146" s="228">
        <v>649.55999999999995</v>
      </c>
      <c r="I146" s="229"/>
      <c r="J146" s="230">
        <f>ROUND(I146*H146,2)</f>
        <v>0</v>
      </c>
      <c r="K146" s="231"/>
      <c r="L146" s="41"/>
      <c r="M146" s="232" t="s">
        <v>1</v>
      </c>
      <c r="N146" s="233" t="s">
        <v>38</v>
      </c>
      <c r="O146" s="88"/>
      <c r="P146" s="234">
        <f>O146*H146</f>
        <v>0</v>
      </c>
      <c r="Q146" s="234">
        <v>0</v>
      </c>
      <c r="R146" s="234">
        <f>Q146*H146</f>
        <v>0</v>
      </c>
      <c r="S146" s="234">
        <v>0.002</v>
      </c>
      <c r="T146" s="235">
        <f>S146*H146</f>
        <v>1.2991199999999998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6" t="s">
        <v>167</v>
      </c>
      <c r="AT146" s="236" t="s">
        <v>131</v>
      </c>
      <c r="AU146" s="236" t="s">
        <v>84</v>
      </c>
      <c r="AY146" s="14" t="s">
        <v>128</v>
      </c>
      <c r="BE146" s="237">
        <f>IF(N146="základná",J146,0)</f>
        <v>0</v>
      </c>
      <c r="BF146" s="237">
        <f>IF(N146="znížená",J146,0)</f>
        <v>0</v>
      </c>
      <c r="BG146" s="237">
        <f>IF(N146="zákl. prenesená",J146,0)</f>
        <v>0</v>
      </c>
      <c r="BH146" s="237">
        <f>IF(N146="zníž. prenesená",J146,0)</f>
        <v>0</v>
      </c>
      <c r="BI146" s="237">
        <f>IF(N146="nulová",J146,0)</f>
        <v>0</v>
      </c>
      <c r="BJ146" s="14" t="s">
        <v>84</v>
      </c>
      <c r="BK146" s="237">
        <f>ROUND(I146*H146,2)</f>
        <v>0</v>
      </c>
      <c r="BL146" s="14" t="s">
        <v>167</v>
      </c>
      <c r="BM146" s="236" t="s">
        <v>186</v>
      </c>
    </row>
    <row r="147" s="2" customFormat="1" ht="37.8" customHeight="1">
      <c r="A147" s="35"/>
      <c r="B147" s="36"/>
      <c r="C147" s="224" t="s">
        <v>187</v>
      </c>
      <c r="D147" s="224" t="s">
        <v>131</v>
      </c>
      <c r="E147" s="225" t="s">
        <v>188</v>
      </c>
      <c r="F147" s="226" t="s">
        <v>189</v>
      </c>
      <c r="G147" s="227" t="s">
        <v>134</v>
      </c>
      <c r="H147" s="228">
        <v>649.55999999999995</v>
      </c>
      <c r="I147" s="229"/>
      <c r="J147" s="230">
        <f>ROUND(I147*H147,2)</f>
        <v>0</v>
      </c>
      <c r="K147" s="231"/>
      <c r="L147" s="41"/>
      <c r="M147" s="232" t="s">
        <v>1</v>
      </c>
      <c r="N147" s="233" t="s">
        <v>38</v>
      </c>
      <c r="O147" s="88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6" t="s">
        <v>167</v>
      </c>
      <c r="AT147" s="236" t="s">
        <v>131</v>
      </c>
      <c r="AU147" s="236" t="s">
        <v>84</v>
      </c>
      <c r="AY147" s="14" t="s">
        <v>128</v>
      </c>
      <c r="BE147" s="237">
        <f>IF(N147="základná",J147,0)</f>
        <v>0</v>
      </c>
      <c r="BF147" s="237">
        <f>IF(N147="znížená",J147,0)</f>
        <v>0</v>
      </c>
      <c r="BG147" s="237">
        <f>IF(N147="zákl. prenesená",J147,0)</f>
        <v>0</v>
      </c>
      <c r="BH147" s="237">
        <f>IF(N147="zníž. prenesená",J147,0)</f>
        <v>0</v>
      </c>
      <c r="BI147" s="237">
        <f>IF(N147="nulová",J147,0)</f>
        <v>0</v>
      </c>
      <c r="BJ147" s="14" t="s">
        <v>84</v>
      </c>
      <c r="BK147" s="237">
        <f>ROUND(I147*H147,2)</f>
        <v>0</v>
      </c>
      <c r="BL147" s="14" t="s">
        <v>167</v>
      </c>
      <c r="BM147" s="236" t="s">
        <v>190</v>
      </c>
    </row>
    <row r="148" s="2" customFormat="1" ht="24.15" customHeight="1">
      <c r="A148" s="35"/>
      <c r="B148" s="36"/>
      <c r="C148" s="238" t="s">
        <v>191</v>
      </c>
      <c r="D148" s="238" t="s">
        <v>169</v>
      </c>
      <c r="E148" s="239" t="s">
        <v>192</v>
      </c>
      <c r="F148" s="240" t="s">
        <v>193</v>
      </c>
      <c r="G148" s="241" t="s">
        <v>134</v>
      </c>
      <c r="H148" s="242">
        <v>746.99400000000003</v>
      </c>
      <c r="I148" s="243"/>
      <c r="J148" s="244">
        <f>ROUND(I148*H148,2)</f>
        <v>0</v>
      </c>
      <c r="K148" s="245"/>
      <c r="L148" s="246"/>
      <c r="M148" s="247" t="s">
        <v>1</v>
      </c>
      <c r="N148" s="248" t="s">
        <v>38</v>
      </c>
      <c r="O148" s="88"/>
      <c r="P148" s="234">
        <f>O148*H148</f>
        <v>0</v>
      </c>
      <c r="Q148" s="234">
        <v>0.0019</v>
      </c>
      <c r="R148" s="234">
        <f>Q148*H148</f>
        <v>1.4192886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172</v>
      </c>
      <c r="AT148" s="236" t="s">
        <v>169</v>
      </c>
      <c r="AU148" s="236" t="s">
        <v>84</v>
      </c>
      <c r="AY148" s="14" t="s">
        <v>128</v>
      </c>
      <c r="BE148" s="237">
        <f>IF(N148="základná",J148,0)</f>
        <v>0</v>
      </c>
      <c r="BF148" s="237">
        <f>IF(N148="znížená",J148,0)</f>
        <v>0</v>
      </c>
      <c r="BG148" s="237">
        <f>IF(N148="zákl. prenesená",J148,0)</f>
        <v>0</v>
      </c>
      <c r="BH148" s="237">
        <f>IF(N148="zníž. prenesená",J148,0)</f>
        <v>0</v>
      </c>
      <c r="BI148" s="237">
        <f>IF(N148="nulová",J148,0)</f>
        <v>0</v>
      </c>
      <c r="BJ148" s="14" t="s">
        <v>84</v>
      </c>
      <c r="BK148" s="237">
        <f>ROUND(I148*H148,2)</f>
        <v>0</v>
      </c>
      <c r="BL148" s="14" t="s">
        <v>173</v>
      </c>
      <c r="BM148" s="236" t="s">
        <v>194</v>
      </c>
    </row>
    <row r="149" s="2" customFormat="1" ht="24.15" customHeight="1">
      <c r="A149" s="35"/>
      <c r="B149" s="36"/>
      <c r="C149" s="238" t="s">
        <v>195</v>
      </c>
      <c r="D149" s="238" t="s">
        <v>169</v>
      </c>
      <c r="E149" s="239" t="s">
        <v>196</v>
      </c>
      <c r="F149" s="240" t="s">
        <v>197</v>
      </c>
      <c r="G149" s="241" t="s">
        <v>198</v>
      </c>
      <c r="H149" s="242">
        <v>2040</v>
      </c>
      <c r="I149" s="243"/>
      <c r="J149" s="244">
        <f>ROUND(I149*H149,2)</f>
        <v>0</v>
      </c>
      <c r="K149" s="245"/>
      <c r="L149" s="246"/>
      <c r="M149" s="247" t="s">
        <v>1</v>
      </c>
      <c r="N149" s="248" t="s">
        <v>38</v>
      </c>
      <c r="O149" s="88"/>
      <c r="P149" s="234">
        <f>O149*H149</f>
        <v>0</v>
      </c>
      <c r="Q149" s="234">
        <v>0.00014999999999999999</v>
      </c>
      <c r="R149" s="234">
        <f>Q149*H149</f>
        <v>0.30599999999999999</v>
      </c>
      <c r="S149" s="234">
        <v>0</v>
      </c>
      <c r="T149" s="23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6" t="s">
        <v>199</v>
      </c>
      <c r="AT149" s="236" t="s">
        <v>169</v>
      </c>
      <c r="AU149" s="236" t="s">
        <v>84</v>
      </c>
      <c r="AY149" s="14" t="s">
        <v>128</v>
      </c>
      <c r="BE149" s="237">
        <f>IF(N149="základná",J149,0)</f>
        <v>0</v>
      </c>
      <c r="BF149" s="237">
        <f>IF(N149="znížená",J149,0)</f>
        <v>0</v>
      </c>
      <c r="BG149" s="237">
        <f>IF(N149="zákl. prenesená",J149,0)</f>
        <v>0</v>
      </c>
      <c r="BH149" s="237">
        <f>IF(N149="zníž. prenesená",J149,0)</f>
        <v>0</v>
      </c>
      <c r="BI149" s="237">
        <f>IF(N149="nulová",J149,0)</f>
        <v>0</v>
      </c>
      <c r="BJ149" s="14" t="s">
        <v>84</v>
      </c>
      <c r="BK149" s="237">
        <f>ROUND(I149*H149,2)</f>
        <v>0</v>
      </c>
      <c r="BL149" s="14" t="s">
        <v>167</v>
      </c>
      <c r="BM149" s="236" t="s">
        <v>200</v>
      </c>
    </row>
    <row r="150" s="2" customFormat="1" ht="37.8" customHeight="1">
      <c r="A150" s="35"/>
      <c r="B150" s="36"/>
      <c r="C150" s="224" t="s">
        <v>167</v>
      </c>
      <c r="D150" s="224" t="s">
        <v>131</v>
      </c>
      <c r="E150" s="225" t="s">
        <v>201</v>
      </c>
      <c r="F150" s="226" t="s">
        <v>202</v>
      </c>
      <c r="G150" s="227" t="s">
        <v>203</v>
      </c>
      <c r="H150" s="228">
        <v>54.700000000000003</v>
      </c>
      <c r="I150" s="229"/>
      <c r="J150" s="230">
        <f>ROUND(I150*H150,2)</f>
        <v>0</v>
      </c>
      <c r="K150" s="231"/>
      <c r="L150" s="41"/>
      <c r="M150" s="232" t="s">
        <v>1</v>
      </c>
      <c r="N150" s="233" t="s">
        <v>38</v>
      </c>
      <c r="O150" s="88"/>
      <c r="P150" s="234">
        <f>O150*H150</f>
        <v>0</v>
      </c>
      <c r="Q150" s="234">
        <v>0.00035134599999999999</v>
      </c>
      <c r="R150" s="234">
        <f>Q150*H150</f>
        <v>0.019218626200000002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167</v>
      </c>
      <c r="AT150" s="236" t="s">
        <v>131</v>
      </c>
      <c r="AU150" s="236" t="s">
        <v>84</v>
      </c>
      <c r="AY150" s="14" t="s">
        <v>128</v>
      </c>
      <c r="BE150" s="237">
        <f>IF(N150="základná",J150,0)</f>
        <v>0</v>
      </c>
      <c r="BF150" s="237">
        <f>IF(N150="znížená",J150,0)</f>
        <v>0</v>
      </c>
      <c r="BG150" s="237">
        <f>IF(N150="zákl. prenesená",J150,0)</f>
        <v>0</v>
      </c>
      <c r="BH150" s="237">
        <f>IF(N150="zníž. prenesená",J150,0)</f>
        <v>0</v>
      </c>
      <c r="BI150" s="237">
        <f>IF(N150="nulová",J150,0)</f>
        <v>0</v>
      </c>
      <c r="BJ150" s="14" t="s">
        <v>84</v>
      </c>
      <c r="BK150" s="237">
        <f>ROUND(I150*H150,2)</f>
        <v>0</v>
      </c>
      <c r="BL150" s="14" t="s">
        <v>167</v>
      </c>
      <c r="BM150" s="236" t="s">
        <v>204</v>
      </c>
    </row>
    <row r="151" s="2" customFormat="1" ht="37.8" customHeight="1">
      <c r="A151" s="35"/>
      <c r="B151" s="36"/>
      <c r="C151" s="224" t="s">
        <v>205</v>
      </c>
      <c r="D151" s="224" t="s">
        <v>131</v>
      </c>
      <c r="E151" s="225" t="s">
        <v>206</v>
      </c>
      <c r="F151" s="226" t="s">
        <v>207</v>
      </c>
      <c r="G151" s="227" t="s">
        <v>203</v>
      </c>
      <c r="H151" s="228">
        <v>47.5</v>
      </c>
      <c r="I151" s="229"/>
      <c r="J151" s="230">
        <f>ROUND(I151*H151,2)</f>
        <v>0</v>
      </c>
      <c r="K151" s="231"/>
      <c r="L151" s="41"/>
      <c r="M151" s="232" t="s">
        <v>1</v>
      </c>
      <c r="N151" s="233" t="s">
        <v>38</v>
      </c>
      <c r="O151" s="88"/>
      <c r="P151" s="234">
        <f>O151*H151</f>
        <v>0</v>
      </c>
      <c r="Q151" s="234">
        <v>0.00035156599999999999</v>
      </c>
      <c r="R151" s="234">
        <f>Q151*H151</f>
        <v>0.016699385000000001</v>
      </c>
      <c r="S151" s="234">
        <v>0</v>
      </c>
      <c r="T151" s="23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6" t="s">
        <v>167</v>
      </c>
      <c r="AT151" s="236" t="s">
        <v>131</v>
      </c>
      <c r="AU151" s="236" t="s">
        <v>84</v>
      </c>
      <c r="AY151" s="14" t="s">
        <v>128</v>
      </c>
      <c r="BE151" s="237">
        <f>IF(N151="základná",J151,0)</f>
        <v>0</v>
      </c>
      <c r="BF151" s="237">
        <f>IF(N151="znížená",J151,0)</f>
        <v>0</v>
      </c>
      <c r="BG151" s="237">
        <f>IF(N151="zákl. prenesená",J151,0)</f>
        <v>0</v>
      </c>
      <c r="BH151" s="237">
        <f>IF(N151="zníž. prenesená",J151,0)</f>
        <v>0</v>
      </c>
      <c r="BI151" s="237">
        <f>IF(N151="nulová",J151,0)</f>
        <v>0</v>
      </c>
      <c r="BJ151" s="14" t="s">
        <v>84</v>
      </c>
      <c r="BK151" s="237">
        <f>ROUND(I151*H151,2)</f>
        <v>0</v>
      </c>
      <c r="BL151" s="14" t="s">
        <v>167</v>
      </c>
      <c r="BM151" s="236" t="s">
        <v>208</v>
      </c>
    </row>
    <row r="152" s="2" customFormat="1" ht="14.4" customHeight="1">
      <c r="A152" s="35"/>
      <c r="B152" s="36"/>
      <c r="C152" s="238" t="s">
        <v>209</v>
      </c>
      <c r="D152" s="238" t="s">
        <v>169</v>
      </c>
      <c r="E152" s="239" t="s">
        <v>210</v>
      </c>
      <c r="F152" s="240" t="s">
        <v>211</v>
      </c>
      <c r="G152" s="241" t="s">
        <v>198</v>
      </c>
      <c r="H152" s="242">
        <v>511</v>
      </c>
      <c r="I152" s="243"/>
      <c r="J152" s="244">
        <f>ROUND(I152*H152,2)</f>
        <v>0</v>
      </c>
      <c r="K152" s="245"/>
      <c r="L152" s="246"/>
      <c r="M152" s="247" t="s">
        <v>1</v>
      </c>
      <c r="N152" s="248" t="s">
        <v>38</v>
      </c>
      <c r="O152" s="88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6" t="s">
        <v>199</v>
      </c>
      <c r="AT152" s="236" t="s">
        <v>169</v>
      </c>
      <c r="AU152" s="236" t="s">
        <v>84</v>
      </c>
      <c r="AY152" s="14" t="s">
        <v>128</v>
      </c>
      <c r="BE152" s="237">
        <f>IF(N152="základná",J152,0)</f>
        <v>0</v>
      </c>
      <c r="BF152" s="237">
        <f>IF(N152="znížená",J152,0)</f>
        <v>0</v>
      </c>
      <c r="BG152" s="237">
        <f>IF(N152="zákl. prenesená",J152,0)</f>
        <v>0</v>
      </c>
      <c r="BH152" s="237">
        <f>IF(N152="zníž. prenesená",J152,0)</f>
        <v>0</v>
      </c>
      <c r="BI152" s="237">
        <f>IF(N152="nulová",J152,0)</f>
        <v>0</v>
      </c>
      <c r="BJ152" s="14" t="s">
        <v>84</v>
      </c>
      <c r="BK152" s="237">
        <f>ROUND(I152*H152,2)</f>
        <v>0</v>
      </c>
      <c r="BL152" s="14" t="s">
        <v>167</v>
      </c>
      <c r="BM152" s="236" t="s">
        <v>212</v>
      </c>
    </row>
    <row r="153" s="2" customFormat="1" ht="24.15" customHeight="1">
      <c r="A153" s="35"/>
      <c r="B153" s="36"/>
      <c r="C153" s="224" t="s">
        <v>213</v>
      </c>
      <c r="D153" s="224" t="s">
        <v>131</v>
      </c>
      <c r="E153" s="225" t="s">
        <v>214</v>
      </c>
      <c r="F153" s="226" t="s">
        <v>215</v>
      </c>
      <c r="G153" s="227" t="s">
        <v>134</v>
      </c>
      <c r="H153" s="228">
        <v>649.55999999999995</v>
      </c>
      <c r="I153" s="229"/>
      <c r="J153" s="230">
        <f>ROUND(I153*H153,2)</f>
        <v>0</v>
      </c>
      <c r="K153" s="231"/>
      <c r="L153" s="41"/>
      <c r="M153" s="232" t="s">
        <v>1</v>
      </c>
      <c r="N153" s="233" t="s">
        <v>38</v>
      </c>
      <c r="O153" s="88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6" t="s">
        <v>167</v>
      </c>
      <c r="AT153" s="236" t="s">
        <v>131</v>
      </c>
      <c r="AU153" s="236" t="s">
        <v>84</v>
      </c>
      <c r="AY153" s="14" t="s">
        <v>128</v>
      </c>
      <c r="BE153" s="237">
        <f>IF(N153="základná",J153,0)</f>
        <v>0</v>
      </c>
      <c r="BF153" s="237">
        <f>IF(N153="znížená",J153,0)</f>
        <v>0</v>
      </c>
      <c r="BG153" s="237">
        <f>IF(N153="zákl. prenesená",J153,0)</f>
        <v>0</v>
      </c>
      <c r="BH153" s="237">
        <f>IF(N153="zníž. prenesená",J153,0)</f>
        <v>0</v>
      </c>
      <c r="BI153" s="237">
        <f>IF(N153="nulová",J153,0)</f>
        <v>0</v>
      </c>
      <c r="BJ153" s="14" t="s">
        <v>84</v>
      </c>
      <c r="BK153" s="237">
        <f>ROUND(I153*H153,2)</f>
        <v>0</v>
      </c>
      <c r="BL153" s="14" t="s">
        <v>167</v>
      </c>
      <c r="BM153" s="236" t="s">
        <v>216</v>
      </c>
    </row>
    <row r="154" s="2" customFormat="1" ht="14.4" customHeight="1">
      <c r="A154" s="35"/>
      <c r="B154" s="36"/>
      <c r="C154" s="238" t="s">
        <v>7</v>
      </c>
      <c r="D154" s="238" t="s">
        <v>169</v>
      </c>
      <c r="E154" s="239" t="s">
        <v>217</v>
      </c>
      <c r="F154" s="240" t="s">
        <v>218</v>
      </c>
      <c r="G154" s="241" t="s">
        <v>134</v>
      </c>
      <c r="H154" s="242">
        <v>746.99400000000003</v>
      </c>
      <c r="I154" s="243"/>
      <c r="J154" s="244">
        <f>ROUND(I154*H154,2)</f>
        <v>0</v>
      </c>
      <c r="K154" s="245"/>
      <c r="L154" s="246"/>
      <c r="M154" s="247" t="s">
        <v>1</v>
      </c>
      <c r="N154" s="248" t="s">
        <v>38</v>
      </c>
      <c r="O154" s="88"/>
      <c r="P154" s="234">
        <f>O154*H154</f>
        <v>0</v>
      </c>
      <c r="Q154" s="234">
        <v>0.00029999999999999997</v>
      </c>
      <c r="R154" s="234">
        <f>Q154*H154</f>
        <v>0.2240982</v>
      </c>
      <c r="S154" s="234">
        <v>0</v>
      </c>
      <c r="T154" s="23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6" t="s">
        <v>172</v>
      </c>
      <c r="AT154" s="236" t="s">
        <v>169</v>
      </c>
      <c r="AU154" s="236" t="s">
        <v>84</v>
      </c>
      <c r="AY154" s="14" t="s">
        <v>128</v>
      </c>
      <c r="BE154" s="237">
        <f>IF(N154="základná",J154,0)</f>
        <v>0</v>
      </c>
      <c r="BF154" s="237">
        <f>IF(N154="znížená",J154,0)</f>
        <v>0</v>
      </c>
      <c r="BG154" s="237">
        <f>IF(N154="zákl. prenesená",J154,0)</f>
        <v>0</v>
      </c>
      <c r="BH154" s="237">
        <f>IF(N154="zníž. prenesená",J154,0)</f>
        <v>0</v>
      </c>
      <c r="BI154" s="237">
        <f>IF(N154="nulová",J154,0)</f>
        <v>0</v>
      </c>
      <c r="BJ154" s="14" t="s">
        <v>84</v>
      </c>
      <c r="BK154" s="237">
        <f>ROUND(I154*H154,2)</f>
        <v>0</v>
      </c>
      <c r="BL154" s="14" t="s">
        <v>173</v>
      </c>
      <c r="BM154" s="236" t="s">
        <v>219</v>
      </c>
    </row>
    <row r="155" s="2" customFormat="1" ht="14.4" customHeight="1">
      <c r="A155" s="35"/>
      <c r="B155" s="36"/>
      <c r="C155" s="238" t="s">
        <v>220</v>
      </c>
      <c r="D155" s="238" t="s">
        <v>169</v>
      </c>
      <c r="E155" s="239" t="s">
        <v>221</v>
      </c>
      <c r="F155" s="240" t="s">
        <v>222</v>
      </c>
      <c r="G155" s="241" t="s">
        <v>198</v>
      </c>
      <c r="H155" s="242">
        <v>400</v>
      </c>
      <c r="I155" s="243"/>
      <c r="J155" s="244">
        <f>ROUND(I155*H155,2)</f>
        <v>0</v>
      </c>
      <c r="K155" s="245"/>
      <c r="L155" s="246"/>
      <c r="M155" s="247" t="s">
        <v>1</v>
      </c>
      <c r="N155" s="248" t="s">
        <v>38</v>
      </c>
      <c r="O155" s="88"/>
      <c r="P155" s="234">
        <f>O155*H155</f>
        <v>0</v>
      </c>
      <c r="Q155" s="234">
        <v>0.00035</v>
      </c>
      <c r="R155" s="234">
        <f>Q155*H155</f>
        <v>0.13999999999999999</v>
      </c>
      <c r="S155" s="234">
        <v>0</v>
      </c>
      <c r="T155" s="23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6" t="s">
        <v>172</v>
      </c>
      <c r="AT155" s="236" t="s">
        <v>169</v>
      </c>
      <c r="AU155" s="236" t="s">
        <v>84</v>
      </c>
      <c r="AY155" s="14" t="s">
        <v>128</v>
      </c>
      <c r="BE155" s="237">
        <f>IF(N155="základná",J155,0)</f>
        <v>0</v>
      </c>
      <c r="BF155" s="237">
        <f>IF(N155="znížená",J155,0)</f>
        <v>0</v>
      </c>
      <c r="BG155" s="237">
        <f>IF(N155="zákl. prenesená",J155,0)</f>
        <v>0</v>
      </c>
      <c r="BH155" s="237">
        <f>IF(N155="zníž. prenesená",J155,0)</f>
        <v>0</v>
      </c>
      <c r="BI155" s="237">
        <f>IF(N155="nulová",J155,0)</f>
        <v>0</v>
      </c>
      <c r="BJ155" s="14" t="s">
        <v>84</v>
      </c>
      <c r="BK155" s="237">
        <f>ROUND(I155*H155,2)</f>
        <v>0</v>
      </c>
      <c r="BL155" s="14" t="s">
        <v>173</v>
      </c>
      <c r="BM155" s="236" t="s">
        <v>223</v>
      </c>
    </row>
    <row r="156" s="2" customFormat="1" ht="24.15" customHeight="1">
      <c r="A156" s="35"/>
      <c r="B156" s="36"/>
      <c r="C156" s="224" t="s">
        <v>224</v>
      </c>
      <c r="D156" s="224" t="s">
        <v>131</v>
      </c>
      <c r="E156" s="225" t="s">
        <v>225</v>
      </c>
      <c r="F156" s="226" t="s">
        <v>226</v>
      </c>
      <c r="G156" s="227" t="s">
        <v>227</v>
      </c>
      <c r="H156" s="249"/>
      <c r="I156" s="229"/>
      <c r="J156" s="230">
        <f>ROUND(I156*H156,2)</f>
        <v>0</v>
      </c>
      <c r="K156" s="231"/>
      <c r="L156" s="41"/>
      <c r="M156" s="232" t="s">
        <v>1</v>
      </c>
      <c r="N156" s="233" t="s">
        <v>38</v>
      </c>
      <c r="O156" s="88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6" t="s">
        <v>167</v>
      </c>
      <c r="AT156" s="236" t="s">
        <v>131</v>
      </c>
      <c r="AU156" s="236" t="s">
        <v>84</v>
      </c>
      <c r="AY156" s="14" t="s">
        <v>128</v>
      </c>
      <c r="BE156" s="237">
        <f>IF(N156="základná",J156,0)</f>
        <v>0</v>
      </c>
      <c r="BF156" s="237">
        <f>IF(N156="znížená",J156,0)</f>
        <v>0</v>
      </c>
      <c r="BG156" s="237">
        <f>IF(N156="zákl. prenesená",J156,0)</f>
        <v>0</v>
      </c>
      <c r="BH156" s="237">
        <f>IF(N156="zníž. prenesená",J156,0)</f>
        <v>0</v>
      </c>
      <c r="BI156" s="237">
        <f>IF(N156="nulová",J156,0)</f>
        <v>0</v>
      </c>
      <c r="BJ156" s="14" t="s">
        <v>84</v>
      </c>
      <c r="BK156" s="237">
        <f>ROUND(I156*H156,2)</f>
        <v>0</v>
      </c>
      <c r="BL156" s="14" t="s">
        <v>167</v>
      </c>
      <c r="BM156" s="236" t="s">
        <v>228</v>
      </c>
    </row>
    <row r="157" s="12" customFormat="1" ht="22.8" customHeight="1">
      <c r="A157" s="12"/>
      <c r="B157" s="208"/>
      <c r="C157" s="209"/>
      <c r="D157" s="210" t="s">
        <v>71</v>
      </c>
      <c r="E157" s="222" t="s">
        <v>229</v>
      </c>
      <c r="F157" s="222" t="s">
        <v>230</v>
      </c>
      <c r="G157" s="209"/>
      <c r="H157" s="209"/>
      <c r="I157" s="212"/>
      <c r="J157" s="223">
        <f>BK157</f>
        <v>0</v>
      </c>
      <c r="K157" s="209"/>
      <c r="L157" s="214"/>
      <c r="M157" s="215"/>
      <c r="N157" s="216"/>
      <c r="O157" s="216"/>
      <c r="P157" s="217">
        <f>SUM(P158:P160)</f>
        <v>0</v>
      </c>
      <c r="Q157" s="216"/>
      <c r="R157" s="217">
        <f>SUM(R158:R160)</f>
        <v>1.4888564759999998</v>
      </c>
      <c r="S157" s="216"/>
      <c r="T157" s="218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9" t="s">
        <v>84</v>
      </c>
      <c r="AT157" s="220" t="s">
        <v>71</v>
      </c>
      <c r="AU157" s="220" t="s">
        <v>76</v>
      </c>
      <c r="AY157" s="219" t="s">
        <v>128</v>
      </c>
      <c r="BK157" s="221">
        <f>SUM(BK158:BK160)</f>
        <v>0</v>
      </c>
    </row>
    <row r="158" s="2" customFormat="1" ht="24.15" customHeight="1">
      <c r="A158" s="35"/>
      <c r="B158" s="36"/>
      <c r="C158" s="224" t="s">
        <v>231</v>
      </c>
      <c r="D158" s="224" t="s">
        <v>131</v>
      </c>
      <c r="E158" s="225" t="s">
        <v>232</v>
      </c>
      <c r="F158" s="226" t="s">
        <v>233</v>
      </c>
      <c r="G158" s="227" t="s">
        <v>134</v>
      </c>
      <c r="H158" s="228">
        <v>1299.1199999999999</v>
      </c>
      <c r="I158" s="229"/>
      <c r="J158" s="230">
        <f>ROUND(I158*H158,2)</f>
        <v>0</v>
      </c>
      <c r="K158" s="231"/>
      <c r="L158" s="41"/>
      <c r="M158" s="232" t="s">
        <v>1</v>
      </c>
      <c r="N158" s="233" t="s">
        <v>38</v>
      </c>
      <c r="O158" s="88"/>
      <c r="P158" s="234">
        <f>O158*H158</f>
        <v>0</v>
      </c>
      <c r="Q158" s="234">
        <v>0.00114605</v>
      </c>
      <c r="R158" s="234">
        <f>Q158*H158</f>
        <v>1.4888564759999998</v>
      </c>
      <c r="S158" s="234">
        <v>0</v>
      </c>
      <c r="T158" s="23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6" t="s">
        <v>167</v>
      </c>
      <c r="AT158" s="236" t="s">
        <v>131</v>
      </c>
      <c r="AU158" s="236" t="s">
        <v>84</v>
      </c>
      <c r="AY158" s="14" t="s">
        <v>128</v>
      </c>
      <c r="BE158" s="237">
        <f>IF(N158="základná",J158,0)</f>
        <v>0</v>
      </c>
      <c r="BF158" s="237">
        <f>IF(N158="znížená",J158,0)</f>
        <v>0</v>
      </c>
      <c r="BG158" s="237">
        <f>IF(N158="zákl. prenesená",J158,0)</f>
        <v>0</v>
      </c>
      <c r="BH158" s="237">
        <f>IF(N158="zníž. prenesená",J158,0)</f>
        <v>0</v>
      </c>
      <c r="BI158" s="237">
        <f>IF(N158="nulová",J158,0)</f>
        <v>0</v>
      </c>
      <c r="BJ158" s="14" t="s">
        <v>84</v>
      </c>
      <c r="BK158" s="237">
        <f>ROUND(I158*H158,2)</f>
        <v>0</v>
      </c>
      <c r="BL158" s="14" t="s">
        <v>167</v>
      </c>
      <c r="BM158" s="236" t="s">
        <v>234</v>
      </c>
    </row>
    <row r="159" s="2" customFormat="1" ht="24.15" customHeight="1">
      <c r="A159" s="35"/>
      <c r="B159" s="36"/>
      <c r="C159" s="238" t="s">
        <v>235</v>
      </c>
      <c r="D159" s="238" t="s">
        <v>169</v>
      </c>
      <c r="E159" s="239" t="s">
        <v>236</v>
      </c>
      <c r="F159" s="240" t="s">
        <v>237</v>
      </c>
      <c r="G159" s="241" t="s">
        <v>134</v>
      </c>
      <c r="H159" s="242">
        <v>1325.1020000000001</v>
      </c>
      <c r="I159" s="243"/>
      <c r="J159" s="244">
        <f>ROUND(I159*H159,2)</f>
        <v>0</v>
      </c>
      <c r="K159" s="245"/>
      <c r="L159" s="246"/>
      <c r="M159" s="247" t="s">
        <v>1</v>
      </c>
      <c r="N159" s="248" t="s">
        <v>38</v>
      </c>
      <c r="O159" s="88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6" t="s">
        <v>199</v>
      </c>
      <c r="AT159" s="236" t="s">
        <v>169</v>
      </c>
      <c r="AU159" s="236" t="s">
        <v>84</v>
      </c>
      <c r="AY159" s="14" t="s">
        <v>128</v>
      </c>
      <c r="BE159" s="237">
        <f>IF(N159="základná",J159,0)</f>
        <v>0</v>
      </c>
      <c r="BF159" s="237">
        <f>IF(N159="znížená",J159,0)</f>
        <v>0</v>
      </c>
      <c r="BG159" s="237">
        <f>IF(N159="zákl. prenesená",J159,0)</f>
        <v>0</v>
      </c>
      <c r="BH159" s="237">
        <f>IF(N159="zníž. prenesená",J159,0)</f>
        <v>0</v>
      </c>
      <c r="BI159" s="237">
        <f>IF(N159="nulová",J159,0)</f>
        <v>0</v>
      </c>
      <c r="BJ159" s="14" t="s">
        <v>84</v>
      </c>
      <c r="BK159" s="237">
        <f>ROUND(I159*H159,2)</f>
        <v>0</v>
      </c>
      <c r="BL159" s="14" t="s">
        <v>167</v>
      </c>
      <c r="BM159" s="236" t="s">
        <v>238</v>
      </c>
    </row>
    <row r="160" s="2" customFormat="1" ht="24.15" customHeight="1">
      <c r="A160" s="35"/>
      <c r="B160" s="36"/>
      <c r="C160" s="224" t="s">
        <v>239</v>
      </c>
      <c r="D160" s="224" t="s">
        <v>131</v>
      </c>
      <c r="E160" s="225" t="s">
        <v>240</v>
      </c>
      <c r="F160" s="226" t="s">
        <v>241</v>
      </c>
      <c r="G160" s="227" t="s">
        <v>227</v>
      </c>
      <c r="H160" s="249"/>
      <c r="I160" s="229"/>
      <c r="J160" s="230">
        <f>ROUND(I160*H160,2)</f>
        <v>0</v>
      </c>
      <c r="K160" s="231"/>
      <c r="L160" s="41"/>
      <c r="M160" s="232" t="s">
        <v>1</v>
      </c>
      <c r="N160" s="233" t="s">
        <v>38</v>
      </c>
      <c r="O160" s="88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6" t="s">
        <v>167</v>
      </c>
      <c r="AT160" s="236" t="s">
        <v>131</v>
      </c>
      <c r="AU160" s="236" t="s">
        <v>84</v>
      </c>
      <c r="AY160" s="14" t="s">
        <v>128</v>
      </c>
      <c r="BE160" s="237">
        <f>IF(N160="základná",J160,0)</f>
        <v>0</v>
      </c>
      <c r="BF160" s="237">
        <f>IF(N160="znížená",J160,0)</f>
        <v>0</v>
      </c>
      <c r="BG160" s="237">
        <f>IF(N160="zákl. prenesená",J160,0)</f>
        <v>0</v>
      </c>
      <c r="BH160" s="237">
        <f>IF(N160="zníž. prenesená",J160,0)</f>
        <v>0</v>
      </c>
      <c r="BI160" s="237">
        <f>IF(N160="nulová",J160,0)</f>
        <v>0</v>
      </c>
      <c r="BJ160" s="14" t="s">
        <v>84</v>
      </c>
      <c r="BK160" s="237">
        <f>ROUND(I160*H160,2)</f>
        <v>0</v>
      </c>
      <c r="BL160" s="14" t="s">
        <v>167</v>
      </c>
      <c r="BM160" s="236" t="s">
        <v>242</v>
      </c>
    </row>
    <row r="161" s="12" customFormat="1" ht="22.8" customHeight="1">
      <c r="A161" s="12"/>
      <c r="B161" s="208"/>
      <c r="C161" s="209"/>
      <c r="D161" s="210" t="s">
        <v>71</v>
      </c>
      <c r="E161" s="222" t="s">
        <v>243</v>
      </c>
      <c r="F161" s="222" t="s">
        <v>244</v>
      </c>
      <c r="G161" s="209"/>
      <c r="H161" s="209"/>
      <c r="I161" s="212"/>
      <c r="J161" s="223">
        <f>BK161</f>
        <v>0</v>
      </c>
      <c r="K161" s="209"/>
      <c r="L161" s="214"/>
      <c r="M161" s="215"/>
      <c r="N161" s="216"/>
      <c r="O161" s="216"/>
      <c r="P161" s="217">
        <f>SUM(P162:P170)</f>
        <v>0</v>
      </c>
      <c r="Q161" s="216"/>
      <c r="R161" s="217">
        <f>SUM(R162:R170)</f>
        <v>16.038697092499998</v>
      </c>
      <c r="S161" s="216"/>
      <c r="T161" s="218">
        <f>SUM(T162:T170)</f>
        <v>10.392959999999999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9" t="s">
        <v>84</v>
      </c>
      <c r="AT161" s="220" t="s">
        <v>71</v>
      </c>
      <c r="AU161" s="220" t="s">
        <v>76</v>
      </c>
      <c r="AY161" s="219" t="s">
        <v>128</v>
      </c>
      <c r="BK161" s="221">
        <f>SUM(BK162:BK170)</f>
        <v>0</v>
      </c>
    </row>
    <row r="162" s="2" customFormat="1" ht="24.15" customHeight="1">
      <c r="A162" s="35"/>
      <c r="B162" s="36"/>
      <c r="C162" s="224" t="s">
        <v>245</v>
      </c>
      <c r="D162" s="224" t="s">
        <v>131</v>
      </c>
      <c r="E162" s="225" t="s">
        <v>246</v>
      </c>
      <c r="F162" s="226" t="s">
        <v>247</v>
      </c>
      <c r="G162" s="227" t="s">
        <v>198</v>
      </c>
      <c r="H162" s="228">
        <v>100</v>
      </c>
      <c r="I162" s="229"/>
      <c r="J162" s="230">
        <f>ROUND(I162*H162,2)</f>
        <v>0</v>
      </c>
      <c r="K162" s="231"/>
      <c r="L162" s="41"/>
      <c r="M162" s="232" t="s">
        <v>1</v>
      </c>
      <c r="N162" s="233" t="s">
        <v>38</v>
      </c>
      <c r="O162" s="88"/>
      <c r="P162" s="234">
        <f>O162*H162</f>
        <v>0</v>
      </c>
      <c r="Q162" s="234">
        <v>0.00021000000000000001</v>
      </c>
      <c r="R162" s="234">
        <f>Q162*H162</f>
        <v>0.021000000000000001</v>
      </c>
      <c r="S162" s="234">
        <v>0</v>
      </c>
      <c r="T162" s="23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6" t="s">
        <v>167</v>
      </c>
      <c r="AT162" s="236" t="s">
        <v>131</v>
      </c>
      <c r="AU162" s="236" t="s">
        <v>84</v>
      </c>
      <c r="AY162" s="14" t="s">
        <v>128</v>
      </c>
      <c r="BE162" s="237">
        <f>IF(N162="základná",J162,0)</f>
        <v>0</v>
      </c>
      <c r="BF162" s="237">
        <f>IF(N162="znížená",J162,0)</f>
        <v>0</v>
      </c>
      <c r="BG162" s="237">
        <f>IF(N162="zákl. prenesená",J162,0)</f>
        <v>0</v>
      </c>
      <c r="BH162" s="237">
        <f>IF(N162="zníž. prenesená",J162,0)</f>
        <v>0</v>
      </c>
      <c r="BI162" s="237">
        <f>IF(N162="nulová",J162,0)</f>
        <v>0</v>
      </c>
      <c r="BJ162" s="14" t="s">
        <v>84</v>
      </c>
      <c r="BK162" s="237">
        <f>ROUND(I162*H162,2)</f>
        <v>0</v>
      </c>
      <c r="BL162" s="14" t="s">
        <v>167</v>
      </c>
      <c r="BM162" s="236" t="s">
        <v>248</v>
      </c>
    </row>
    <row r="163" s="2" customFormat="1" ht="24.15" customHeight="1">
      <c r="A163" s="35"/>
      <c r="B163" s="36"/>
      <c r="C163" s="238" t="s">
        <v>249</v>
      </c>
      <c r="D163" s="238" t="s">
        <v>169</v>
      </c>
      <c r="E163" s="239" t="s">
        <v>250</v>
      </c>
      <c r="F163" s="240" t="s">
        <v>251</v>
      </c>
      <c r="G163" s="241" t="s">
        <v>198</v>
      </c>
      <c r="H163" s="242">
        <v>100</v>
      </c>
      <c r="I163" s="243"/>
      <c r="J163" s="244">
        <f>ROUND(I163*H163,2)</f>
        <v>0</v>
      </c>
      <c r="K163" s="245"/>
      <c r="L163" s="246"/>
      <c r="M163" s="247" t="s">
        <v>1</v>
      </c>
      <c r="N163" s="248" t="s">
        <v>38</v>
      </c>
      <c r="O163" s="88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6" t="s">
        <v>199</v>
      </c>
      <c r="AT163" s="236" t="s">
        <v>169</v>
      </c>
      <c r="AU163" s="236" t="s">
        <v>84</v>
      </c>
      <c r="AY163" s="14" t="s">
        <v>128</v>
      </c>
      <c r="BE163" s="237">
        <f>IF(N163="základná",J163,0)</f>
        <v>0</v>
      </c>
      <c r="BF163" s="237">
        <f>IF(N163="znížená",J163,0)</f>
        <v>0</v>
      </c>
      <c r="BG163" s="237">
        <f>IF(N163="zákl. prenesená",J163,0)</f>
        <v>0</v>
      </c>
      <c r="BH163" s="237">
        <f>IF(N163="zníž. prenesená",J163,0)</f>
        <v>0</v>
      </c>
      <c r="BI163" s="237">
        <f>IF(N163="nulová",J163,0)</f>
        <v>0</v>
      </c>
      <c r="BJ163" s="14" t="s">
        <v>84</v>
      </c>
      <c r="BK163" s="237">
        <f>ROUND(I163*H163,2)</f>
        <v>0</v>
      </c>
      <c r="BL163" s="14" t="s">
        <v>167</v>
      </c>
      <c r="BM163" s="236" t="s">
        <v>252</v>
      </c>
    </row>
    <row r="164" s="2" customFormat="1" ht="24.15" customHeight="1">
      <c r="A164" s="35"/>
      <c r="B164" s="36"/>
      <c r="C164" s="224" t="s">
        <v>253</v>
      </c>
      <c r="D164" s="224" t="s">
        <v>131</v>
      </c>
      <c r="E164" s="225" t="s">
        <v>254</v>
      </c>
      <c r="F164" s="226" t="s">
        <v>255</v>
      </c>
      <c r="G164" s="227" t="s">
        <v>203</v>
      </c>
      <c r="H164" s="228">
        <v>47.5</v>
      </c>
      <c r="I164" s="229"/>
      <c r="J164" s="230">
        <f>ROUND(I164*H164,2)</f>
        <v>0</v>
      </c>
      <c r="K164" s="231"/>
      <c r="L164" s="41"/>
      <c r="M164" s="232" t="s">
        <v>1</v>
      </c>
      <c r="N164" s="233" t="s">
        <v>38</v>
      </c>
      <c r="O164" s="88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6" t="s">
        <v>167</v>
      </c>
      <c r="AT164" s="236" t="s">
        <v>131</v>
      </c>
      <c r="AU164" s="236" t="s">
        <v>84</v>
      </c>
      <c r="AY164" s="14" t="s">
        <v>128</v>
      </c>
      <c r="BE164" s="237">
        <f>IF(N164="základná",J164,0)</f>
        <v>0</v>
      </c>
      <c r="BF164" s="237">
        <f>IF(N164="znížená",J164,0)</f>
        <v>0</v>
      </c>
      <c r="BG164" s="237">
        <f>IF(N164="zákl. prenesená",J164,0)</f>
        <v>0</v>
      </c>
      <c r="BH164" s="237">
        <f>IF(N164="zníž. prenesená",J164,0)</f>
        <v>0</v>
      </c>
      <c r="BI164" s="237">
        <f>IF(N164="nulová",J164,0)</f>
        <v>0</v>
      </c>
      <c r="BJ164" s="14" t="s">
        <v>84</v>
      </c>
      <c r="BK164" s="237">
        <f>ROUND(I164*H164,2)</f>
        <v>0</v>
      </c>
      <c r="BL164" s="14" t="s">
        <v>167</v>
      </c>
      <c r="BM164" s="236" t="s">
        <v>256</v>
      </c>
    </row>
    <row r="165" s="2" customFormat="1" ht="24.15" customHeight="1">
      <c r="A165" s="35"/>
      <c r="B165" s="36"/>
      <c r="C165" s="238" t="s">
        <v>257</v>
      </c>
      <c r="D165" s="238" t="s">
        <v>169</v>
      </c>
      <c r="E165" s="239" t="s">
        <v>258</v>
      </c>
      <c r="F165" s="240" t="s">
        <v>259</v>
      </c>
      <c r="G165" s="241" t="s">
        <v>260</v>
      </c>
      <c r="H165" s="242">
        <v>1.4630000000000001</v>
      </c>
      <c r="I165" s="243"/>
      <c r="J165" s="244">
        <f>ROUND(I165*H165,2)</f>
        <v>0</v>
      </c>
      <c r="K165" s="245"/>
      <c r="L165" s="246"/>
      <c r="M165" s="247" t="s">
        <v>1</v>
      </c>
      <c r="N165" s="248" t="s">
        <v>38</v>
      </c>
      <c r="O165" s="88"/>
      <c r="P165" s="234">
        <f>O165*H165</f>
        <v>0</v>
      </c>
      <c r="Q165" s="234">
        <v>0.55000000000000004</v>
      </c>
      <c r="R165" s="234">
        <f>Q165*H165</f>
        <v>0.80465000000000009</v>
      </c>
      <c r="S165" s="234">
        <v>0</v>
      </c>
      <c r="T165" s="23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6" t="s">
        <v>199</v>
      </c>
      <c r="AT165" s="236" t="s">
        <v>169</v>
      </c>
      <c r="AU165" s="236" t="s">
        <v>84</v>
      </c>
      <c r="AY165" s="14" t="s">
        <v>128</v>
      </c>
      <c r="BE165" s="237">
        <f>IF(N165="základná",J165,0)</f>
        <v>0</v>
      </c>
      <c r="BF165" s="237">
        <f>IF(N165="znížená",J165,0)</f>
        <v>0</v>
      </c>
      <c r="BG165" s="237">
        <f>IF(N165="zákl. prenesená",J165,0)</f>
        <v>0</v>
      </c>
      <c r="BH165" s="237">
        <f>IF(N165="zníž. prenesená",J165,0)</f>
        <v>0</v>
      </c>
      <c r="BI165" s="237">
        <f>IF(N165="nulová",J165,0)</f>
        <v>0</v>
      </c>
      <c r="BJ165" s="14" t="s">
        <v>84</v>
      </c>
      <c r="BK165" s="237">
        <f>ROUND(I165*H165,2)</f>
        <v>0</v>
      </c>
      <c r="BL165" s="14" t="s">
        <v>167</v>
      </c>
      <c r="BM165" s="236" t="s">
        <v>261</v>
      </c>
    </row>
    <row r="166" s="2" customFormat="1" ht="24.15" customHeight="1">
      <c r="A166" s="35"/>
      <c r="B166" s="36"/>
      <c r="C166" s="224" t="s">
        <v>262</v>
      </c>
      <c r="D166" s="224" t="s">
        <v>131</v>
      </c>
      <c r="E166" s="225" t="s">
        <v>263</v>
      </c>
      <c r="F166" s="226" t="s">
        <v>264</v>
      </c>
      <c r="G166" s="227" t="s">
        <v>134</v>
      </c>
      <c r="H166" s="228">
        <v>1300</v>
      </c>
      <c r="I166" s="229"/>
      <c r="J166" s="230">
        <f>ROUND(I166*H166,2)</f>
        <v>0</v>
      </c>
      <c r="K166" s="231"/>
      <c r="L166" s="41"/>
      <c r="M166" s="232" t="s">
        <v>1</v>
      </c>
      <c r="N166" s="233" t="s">
        <v>38</v>
      </c>
      <c r="O166" s="88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6" t="s">
        <v>167</v>
      </c>
      <c r="AT166" s="236" t="s">
        <v>131</v>
      </c>
      <c r="AU166" s="236" t="s">
        <v>84</v>
      </c>
      <c r="AY166" s="14" t="s">
        <v>128</v>
      </c>
      <c r="BE166" s="237">
        <f>IF(N166="základná",J166,0)</f>
        <v>0</v>
      </c>
      <c r="BF166" s="237">
        <f>IF(N166="znížená",J166,0)</f>
        <v>0</v>
      </c>
      <c r="BG166" s="237">
        <f>IF(N166="zákl. prenesená",J166,0)</f>
        <v>0</v>
      </c>
      <c r="BH166" s="237">
        <f>IF(N166="zníž. prenesená",J166,0)</f>
        <v>0</v>
      </c>
      <c r="BI166" s="237">
        <f>IF(N166="nulová",J166,0)</f>
        <v>0</v>
      </c>
      <c r="BJ166" s="14" t="s">
        <v>84</v>
      </c>
      <c r="BK166" s="237">
        <f>ROUND(I166*H166,2)</f>
        <v>0</v>
      </c>
      <c r="BL166" s="14" t="s">
        <v>167</v>
      </c>
      <c r="BM166" s="236" t="s">
        <v>265</v>
      </c>
    </row>
    <row r="167" s="2" customFormat="1" ht="24.15" customHeight="1">
      <c r="A167" s="35"/>
      <c r="B167" s="36"/>
      <c r="C167" s="238" t="s">
        <v>266</v>
      </c>
      <c r="D167" s="238" t="s">
        <v>169</v>
      </c>
      <c r="E167" s="239" t="s">
        <v>267</v>
      </c>
      <c r="F167" s="240" t="s">
        <v>268</v>
      </c>
      <c r="G167" s="241" t="s">
        <v>134</v>
      </c>
      <c r="H167" s="242">
        <v>1493.9880000000001</v>
      </c>
      <c r="I167" s="243"/>
      <c r="J167" s="244">
        <f>ROUND(I167*H167,2)</f>
        <v>0</v>
      </c>
      <c r="K167" s="245"/>
      <c r="L167" s="246"/>
      <c r="M167" s="247" t="s">
        <v>1</v>
      </c>
      <c r="N167" s="248" t="s">
        <v>38</v>
      </c>
      <c r="O167" s="88"/>
      <c r="P167" s="234">
        <f>O167*H167</f>
        <v>0</v>
      </c>
      <c r="Q167" s="234">
        <v>0.0096799999999999994</v>
      </c>
      <c r="R167" s="234">
        <f>Q167*H167</f>
        <v>14.46180384</v>
      </c>
      <c r="S167" s="234">
        <v>0</v>
      </c>
      <c r="T167" s="23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6" t="s">
        <v>199</v>
      </c>
      <c r="AT167" s="236" t="s">
        <v>169</v>
      </c>
      <c r="AU167" s="236" t="s">
        <v>84</v>
      </c>
      <c r="AY167" s="14" t="s">
        <v>128</v>
      </c>
      <c r="BE167" s="237">
        <f>IF(N167="základná",J167,0)</f>
        <v>0</v>
      </c>
      <c r="BF167" s="237">
        <f>IF(N167="znížená",J167,0)</f>
        <v>0</v>
      </c>
      <c r="BG167" s="237">
        <f>IF(N167="zákl. prenesená",J167,0)</f>
        <v>0</v>
      </c>
      <c r="BH167" s="237">
        <f>IF(N167="zníž. prenesená",J167,0)</f>
        <v>0</v>
      </c>
      <c r="BI167" s="237">
        <f>IF(N167="nulová",J167,0)</f>
        <v>0</v>
      </c>
      <c r="BJ167" s="14" t="s">
        <v>84</v>
      </c>
      <c r="BK167" s="237">
        <f>ROUND(I167*H167,2)</f>
        <v>0</v>
      </c>
      <c r="BL167" s="14" t="s">
        <v>167</v>
      </c>
      <c r="BM167" s="236" t="s">
        <v>269</v>
      </c>
    </row>
    <row r="168" s="2" customFormat="1" ht="24.15" customHeight="1">
      <c r="A168" s="35"/>
      <c r="B168" s="36"/>
      <c r="C168" s="224" t="s">
        <v>199</v>
      </c>
      <c r="D168" s="224" t="s">
        <v>131</v>
      </c>
      <c r="E168" s="225" t="s">
        <v>270</v>
      </c>
      <c r="F168" s="226" t="s">
        <v>271</v>
      </c>
      <c r="G168" s="227" t="s">
        <v>134</v>
      </c>
      <c r="H168" s="228">
        <v>649.55999999999995</v>
      </c>
      <c r="I168" s="229"/>
      <c r="J168" s="230">
        <f>ROUND(I168*H168,2)</f>
        <v>0</v>
      </c>
      <c r="K168" s="231"/>
      <c r="L168" s="41"/>
      <c r="M168" s="232" t="s">
        <v>1</v>
      </c>
      <c r="N168" s="233" t="s">
        <v>38</v>
      </c>
      <c r="O168" s="88"/>
      <c r="P168" s="234">
        <f>O168*H168</f>
        <v>0</v>
      </c>
      <c r="Q168" s="234">
        <v>0</v>
      </c>
      <c r="R168" s="234">
        <f>Q168*H168</f>
        <v>0</v>
      </c>
      <c r="S168" s="234">
        <v>0.016</v>
      </c>
      <c r="T168" s="235">
        <f>S168*H168</f>
        <v>10.392959999999999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6" t="s">
        <v>167</v>
      </c>
      <c r="AT168" s="236" t="s">
        <v>131</v>
      </c>
      <c r="AU168" s="236" t="s">
        <v>84</v>
      </c>
      <c r="AY168" s="14" t="s">
        <v>128</v>
      </c>
      <c r="BE168" s="237">
        <f>IF(N168="základná",J168,0)</f>
        <v>0</v>
      </c>
      <c r="BF168" s="237">
        <f>IF(N168="znížená",J168,0)</f>
        <v>0</v>
      </c>
      <c r="BG168" s="237">
        <f>IF(N168="zákl. prenesená",J168,0)</f>
        <v>0</v>
      </c>
      <c r="BH168" s="237">
        <f>IF(N168="zníž. prenesená",J168,0)</f>
        <v>0</v>
      </c>
      <c r="BI168" s="237">
        <f>IF(N168="nulová",J168,0)</f>
        <v>0</v>
      </c>
      <c r="BJ168" s="14" t="s">
        <v>84</v>
      </c>
      <c r="BK168" s="237">
        <f>ROUND(I168*H168,2)</f>
        <v>0</v>
      </c>
      <c r="BL168" s="14" t="s">
        <v>167</v>
      </c>
      <c r="BM168" s="236" t="s">
        <v>272</v>
      </c>
    </row>
    <row r="169" s="2" customFormat="1" ht="37.8" customHeight="1">
      <c r="A169" s="35"/>
      <c r="B169" s="36"/>
      <c r="C169" s="224" t="s">
        <v>273</v>
      </c>
      <c r="D169" s="224" t="s">
        <v>131</v>
      </c>
      <c r="E169" s="225" t="s">
        <v>274</v>
      </c>
      <c r="F169" s="226" t="s">
        <v>275</v>
      </c>
      <c r="G169" s="227" t="s">
        <v>260</v>
      </c>
      <c r="H169" s="228">
        <v>32.5</v>
      </c>
      <c r="I169" s="229"/>
      <c r="J169" s="230">
        <f>ROUND(I169*H169,2)</f>
        <v>0</v>
      </c>
      <c r="K169" s="231"/>
      <c r="L169" s="41"/>
      <c r="M169" s="232" t="s">
        <v>1</v>
      </c>
      <c r="N169" s="233" t="s">
        <v>38</v>
      </c>
      <c r="O169" s="88"/>
      <c r="P169" s="234">
        <f>O169*H169</f>
        <v>0</v>
      </c>
      <c r="Q169" s="234">
        <v>0.023115177000000001</v>
      </c>
      <c r="R169" s="234">
        <f>Q169*H169</f>
        <v>0.75124325250000001</v>
      </c>
      <c r="S169" s="234">
        <v>0</v>
      </c>
      <c r="T169" s="23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6" t="s">
        <v>167</v>
      </c>
      <c r="AT169" s="236" t="s">
        <v>131</v>
      </c>
      <c r="AU169" s="236" t="s">
        <v>84</v>
      </c>
      <c r="AY169" s="14" t="s">
        <v>128</v>
      </c>
      <c r="BE169" s="237">
        <f>IF(N169="základná",J169,0)</f>
        <v>0</v>
      </c>
      <c r="BF169" s="237">
        <f>IF(N169="znížená",J169,0)</f>
        <v>0</v>
      </c>
      <c r="BG169" s="237">
        <f>IF(N169="zákl. prenesená",J169,0)</f>
        <v>0</v>
      </c>
      <c r="BH169" s="237">
        <f>IF(N169="zníž. prenesená",J169,0)</f>
        <v>0</v>
      </c>
      <c r="BI169" s="237">
        <f>IF(N169="nulová",J169,0)</f>
        <v>0</v>
      </c>
      <c r="BJ169" s="14" t="s">
        <v>84</v>
      </c>
      <c r="BK169" s="237">
        <f>ROUND(I169*H169,2)</f>
        <v>0</v>
      </c>
      <c r="BL169" s="14" t="s">
        <v>167</v>
      </c>
      <c r="BM169" s="236" t="s">
        <v>276</v>
      </c>
    </row>
    <row r="170" s="2" customFormat="1" ht="24.15" customHeight="1">
      <c r="A170" s="35"/>
      <c r="B170" s="36"/>
      <c r="C170" s="224" t="s">
        <v>277</v>
      </c>
      <c r="D170" s="224" t="s">
        <v>131</v>
      </c>
      <c r="E170" s="225" t="s">
        <v>278</v>
      </c>
      <c r="F170" s="226" t="s">
        <v>279</v>
      </c>
      <c r="G170" s="227" t="s">
        <v>227</v>
      </c>
      <c r="H170" s="249"/>
      <c r="I170" s="229"/>
      <c r="J170" s="230">
        <f>ROUND(I170*H170,2)</f>
        <v>0</v>
      </c>
      <c r="K170" s="231"/>
      <c r="L170" s="41"/>
      <c r="M170" s="232" t="s">
        <v>1</v>
      </c>
      <c r="N170" s="233" t="s">
        <v>38</v>
      </c>
      <c r="O170" s="88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6" t="s">
        <v>167</v>
      </c>
      <c r="AT170" s="236" t="s">
        <v>131</v>
      </c>
      <c r="AU170" s="236" t="s">
        <v>84</v>
      </c>
      <c r="AY170" s="14" t="s">
        <v>128</v>
      </c>
      <c r="BE170" s="237">
        <f>IF(N170="základná",J170,0)</f>
        <v>0</v>
      </c>
      <c r="BF170" s="237">
        <f>IF(N170="znížená",J170,0)</f>
        <v>0</v>
      </c>
      <c r="BG170" s="237">
        <f>IF(N170="zákl. prenesená",J170,0)</f>
        <v>0</v>
      </c>
      <c r="BH170" s="237">
        <f>IF(N170="zníž. prenesená",J170,0)</f>
        <v>0</v>
      </c>
      <c r="BI170" s="237">
        <f>IF(N170="nulová",J170,0)</f>
        <v>0</v>
      </c>
      <c r="BJ170" s="14" t="s">
        <v>84</v>
      </c>
      <c r="BK170" s="237">
        <f>ROUND(I170*H170,2)</f>
        <v>0</v>
      </c>
      <c r="BL170" s="14" t="s">
        <v>167</v>
      </c>
      <c r="BM170" s="236" t="s">
        <v>280</v>
      </c>
    </row>
    <row r="171" s="12" customFormat="1" ht="22.8" customHeight="1">
      <c r="A171" s="12"/>
      <c r="B171" s="208"/>
      <c r="C171" s="209"/>
      <c r="D171" s="210" t="s">
        <v>71</v>
      </c>
      <c r="E171" s="222" t="s">
        <v>281</v>
      </c>
      <c r="F171" s="222" t="s">
        <v>282</v>
      </c>
      <c r="G171" s="209"/>
      <c r="H171" s="209"/>
      <c r="I171" s="212"/>
      <c r="J171" s="223">
        <f>BK171</f>
        <v>0</v>
      </c>
      <c r="K171" s="209"/>
      <c r="L171" s="214"/>
      <c r="M171" s="215"/>
      <c r="N171" s="216"/>
      <c r="O171" s="216"/>
      <c r="P171" s="217">
        <f>SUM(P172:P183)</f>
        <v>0</v>
      </c>
      <c r="Q171" s="216"/>
      <c r="R171" s="217">
        <f>SUM(R172:R183)</f>
        <v>0.29049355449999997</v>
      </c>
      <c r="S171" s="216"/>
      <c r="T171" s="218">
        <f>SUM(T172:T183)</f>
        <v>0.50327999999999995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9" t="s">
        <v>84</v>
      </c>
      <c r="AT171" s="220" t="s">
        <v>71</v>
      </c>
      <c r="AU171" s="220" t="s">
        <v>76</v>
      </c>
      <c r="AY171" s="219" t="s">
        <v>128</v>
      </c>
      <c r="BK171" s="221">
        <f>SUM(BK172:BK183)</f>
        <v>0</v>
      </c>
    </row>
    <row r="172" s="2" customFormat="1" ht="24.15" customHeight="1">
      <c r="A172" s="35"/>
      <c r="B172" s="36"/>
      <c r="C172" s="224" t="s">
        <v>283</v>
      </c>
      <c r="D172" s="224" t="s">
        <v>131</v>
      </c>
      <c r="E172" s="225" t="s">
        <v>284</v>
      </c>
      <c r="F172" s="226" t="s">
        <v>285</v>
      </c>
      <c r="G172" s="227" t="s">
        <v>203</v>
      </c>
      <c r="H172" s="228">
        <v>47.5</v>
      </c>
      <c r="I172" s="229"/>
      <c r="J172" s="230">
        <f>ROUND(I172*H172,2)</f>
        <v>0</v>
      </c>
      <c r="K172" s="231"/>
      <c r="L172" s="41"/>
      <c r="M172" s="232" t="s">
        <v>1</v>
      </c>
      <c r="N172" s="233" t="s">
        <v>38</v>
      </c>
      <c r="O172" s="88"/>
      <c r="P172" s="234">
        <f>O172*H172</f>
        <v>0</v>
      </c>
      <c r="Q172" s="234">
        <v>0</v>
      </c>
      <c r="R172" s="234">
        <f>Q172*H172</f>
        <v>0</v>
      </c>
      <c r="S172" s="234">
        <v>0.0032000000000000002</v>
      </c>
      <c r="T172" s="235">
        <f>S172*H172</f>
        <v>0.152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6" t="s">
        <v>167</v>
      </c>
      <c r="AT172" s="236" t="s">
        <v>131</v>
      </c>
      <c r="AU172" s="236" t="s">
        <v>84</v>
      </c>
      <c r="AY172" s="14" t="s">
        <v>128</v>
      </c>
      <c r="BE172" s="237">
        <f>IF(N172="základná",J172,0)</f>
        <v>0</v>
      </c>
      <c r="BF172" s="237">
        <f>IF(N172="znížená",J172,0)</f>
        <v>0</v>
      </c>
      <c r="BG172" s="237">
        <f>IF(N172="zákl. prenesená",J172,0)</f>
        <v>0</v>
      </c>
      <c r="BH172" s="237">
        <f>IF(N172="zníž. prenesená",J172,0)</f>
        <v>0</v>
      </c>
      <c r="BI172" s="237">
        <f>IF(N172="nulová",J172,0)</f>
        <v>0</v>
      </c>
      <c r="BJ172" s="14" t="s">
        <v>84</v>
      </c>
      <c r="BK172" s="237">
        <f>ROUND(I172*H172,2)</f>
        <v>0</v>
      </c>
      <c r="BL172" s="14" t="s">
        <v>167</v>
      </c>
      <c r="BM172" s="236" t="s">
        <v>286</v>
      </c>
    </row>
    <row r="173" s="2" customFormat="1" ht="14.4" customHeight="1">
      <c r="A173" s="35"/>
      <c r="B173" s="36"/>
      <c r="C173" s="224" t="s">
        <v>287</v>
      </c>
      <c r="D173" s="224" t="s">
        <v>131</v>
      </c>
      <c r="E173" s="225" t="s">
        <v>288</v>
      </c>
      <c r="F173" s="226" t="s">
        <v>289</v>
      </c>
      <c r="G173" s="227" t="s">
        <v>203</v>
      </c>
      <c r="H173" s="228">
        <v>47.5</v>
      </c>
      <c r="I173" s="229"/>
      <c r="J173" s="230">
        <f>ROUND(I173*H173,2)</f>
        <v>0</v>
      </c>
      <c r="K173" s="231"/>
      <c r="L173" s="41"/>
      <c r="M173" s="232" t="s">
        <v>1</v>
      </c>
      <c r="N173" s="233" t="s">
        <v>38</v>
      </c>
      <c r="O173" s="88"/>
      <c r="P173" s="234">
        <f>O173*H173</f>
        <v>0</v>
      </c>
      <c r="Q173" s="234">
        <v>3.0000000000000001E-05</v>
      </c>
      <c r="R173" s="234">
        <f>Q173*H173</f>
        <v>0.0014250000000000001</v>
      </c>
      <c r="S173" s="234">
        <v>0</v>
      </c>
      <c r="T173" s="23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6" t="s">
        <v>167</v>
      </c>
      <c r="AT173" s="236" t="s">
        <v>131</v>
      </c>
      <c r="AU173" s="236" t="s">
        <v>84</v>
      </c>
      <c r="AY173" s="14" t="s">
        <v>128</v>
      </c>
      <c r="BE173" s="237">
        <f>IF(N173="základná",J173,0)</f>
        <v>0</v>
      </c>
      <c r="BF173" s="237">
        <f>IF(N173="znížená",J173,0)</f>
        <v>0</v>
      </c>
      <c r="BG173" s="237">
        <f>IF(N173="zákl. prenesená",J173,0)</f>
        <v>0</v>
      </c>
      <c r="BH173" s="237">
        <f>IF(N173="zníž. prenesená",J173,0)</f>
        <v>0</v>
      </c>
      <c r="BI173" s="237">
        <f>IF(N173="nulová",J173,0)</f>
        <v>0</v>
      </c>
      <c r="BJ173" s="14" t="s">
        <v>84</v>
      </c>
      <c r="BK173" s="237">
        <f>ROUND(I173*H173,2)</f>
        <v>0</v>
      </c>
      <c r="BL173" s="14" t="s">
        <v>167</v>
      </c>
      <c r="BM173" s="236" t="s">
        <v>290</v>
      </c>
    </row>
    <row r="174" s="2" customFormat="1" ht="24.15" customHeight="1">
      <c r="A174" s="35"/>
      <c r="B174" s="36"/>
      <c r="C174" s="224" t="s">
        <v>291</v>
      </c>
      <c r="D174" s="224" t="s">
        <v>131</v>
      </c>
      <c r="E174" s="225" t="s">
        <v>292</v>
      </c>
      <c r="F174" s="226" t="s">
        <v>293</v>
      </c>
      <c r="G174" s="227" t="s">
        <v>203</v>
      </c>
      <c r="H174" s="228">
        <v>47.5</v>
      </c>
      <c r="I174" s="229"/>
      <c r="J174" s="230">
        <f>ROUND(I174*H174,2)</f>
        <v>0</v>
      </c>
      <c r="K174" s="231"/>
      <c r="L174" s="41"/>
      <c r="M174" s="232" t="s">
        <v>1</v>
      </c>
      <c r="N174" s="233" t="s">
        <v>38</v>
      </c>
      <c r="O174" s="88"/>
      <c r="P174" s="234">
        <f>O174*H174</f>
        <v>0</v>
      </c>
      <c r="Q174" s="234">
        <v>0</v>
      </c>
      <c r="R174" s="234">
        <f>Q174*H174</f>
        <v>0</v>
      </c>
      <c r="S174" s="234">
        <v>0.0038999999999999998</v>
      </c>
      <c r="T174" s="235">
        <f>S174*H174</f>
        <v>0.18525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6" t="s">
        <v>167</v>
      </c>
      <c r="AT174" s="236" t="s">
        <v>131</v>
      </c>
      <c r="AU174" s="236" t="s">
        <v>84</v>
      </c>
      <c r="AY174" s="14" t="s">
        <v>128</v>
      </c>
      <c r="BE174" s="237">
        <f>IF(N174="základná",J174,0)</f>
        <v>0</v>
      </c>
      <c r="BF174" s="237">
        <f>IF(N174="znížená",J174,0)</f>
        <v>0</v>
      </c>
      <c r="BG174" s="237">
        <f>IF(N174="zákl. prenesená",J174,0)</f>
        <v>0</v>
      </c>
      <c r="BH174" s="237">
        <f>IF(N174="zníž. prenesená",J174,0)</f>
        <v>0</v>
      </c>
      <c r="BI174" s="237">
        <f>IF(N174="nulová",J174,0)</f>
        <v>0</v>
      </c>
      <c r="BJ174" s="14" t="s">
        <v>84</v>
      </c>
      <c r="BK174" s="237">
        <f>ROUND(I174*H174,2)</f>
        <v>0</v>
      </c>
      <c r="BL174" s="14" t="s">
        <v>167</v>
      </c>
      <c r="BM174" s="236" t="s">
        <v>294</v>
      </c>
    </row>
    <row r="175" s="2" customFormat="1" ht="24.15" customHeight="1">
      <c r="A175" s="35"/>
      <c r="B175" s="36"/>
      <c r="C175" s="224" t="s">
        <v>295</v>
      </c>
      <c r="D175" s="224" t="s">
        <v>131</v>
      </c>
      <c r="E175" s="225" t="s">
        <v>296</v>
      </c>
      <c r="F175" s="226" t="s">
        <v>297</v>
      </c>
      <c r="G175" s="227" t="s">
        <v>203</v>
      </c>
      <c r="H175" s="228">
        <v>47.5</v>
      </c>
      <c r="I175" s="229"/>
      <c r="J175" s="230">
        <f>ROUND(I175*H175,2)</f>
        <v>0</v>
      </c>
      <c r="K175" s="231"/>
      <c r="L175" s="41"/>
      <c r="M175" s="232" t="s">
        <v>1</v>
      </c>
      <c r="N175" s="233" t="s">
        <v>38</v>
      </c>
      <c r="O175" s="88"/>
      <c r="P175" s="234">
        <f>O175*H175</f>
        <v>0</v>
      </c>
      <c r="Q175" s="234">
        <v>0.0046343629999999999</v>
      </c>
      <c r="R175" s="234">
        <f>Q175*H175</f>
        <v>0.22013224249999999</v>
      </c>
      <c r="S175" s="234">
        <v>0</v>
      </c>
      <c r="T175" s="23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6" t="s">
        <v>167</v>
      </c>
      <c r="AT175" s="236" t="s">
        <v>131</v>
      </c>
      <c r="AU175" s="236" t="s">
        <v>84</v>
      </c>
      <c r="AY175" s="14" t="s">
        <v>128</v>
      </c>
      <c r="BE175" s="237">
        <f>IF(N175="základná",J175,0)</f>
        <v>0</v>
      </c>
      <c r="BF175" s="237">
        <f>IF(N175="znížená",J175,0)</f>
        <v>0</v>
      </c>
      <c r="BG175" s="237">
        <f>IF(N175="zákl. prenesená",J175,0)</f>
        <v>0</v>
      </c>
      <c r="BH175" s="237">
        <f>IF(N175="zníž. prenesená",J175,0)</f>
        <v>0</v>
      </c>
      <c r="BI175" s="237">
        <f>IF(N175="nulová",J175,0)</f>
        <v>0</v>
      </c>
      <c r="BJ175" s="14" t="s">
        <v>84</v>
      </c>
      <c r="BK175" s="237">
        <f>ROUND(I175*H175,2)</f>
        <v>0</v>
      </c>
      <c r="BL175" s="14" t="s">
        <v>167</v>
      </c>
      <c r="BM175" s="236" t="s">
        <v>298</v>
      </c>
    </row>
    <row r="176" s="2" customFormat="1" ht="24.15" customHeight="1">
      <c r="A176" s="35"/>
      <c r="B176" s="36"/>
      <c r="C176" s="224" t="s">
        <v>299</v>
      </c>
      <c r="D176" s="224" t="s">
        <v>131</v>
      </c>
      <c r="E176" s="225" t="s">
        <v>300</v>
      </c>
      <c r="F176" s="226" t="s">
        <v>301</v>
      </c>
      <c r="G176" s="227" t="s">
        <v>198</v>
      </c>
      <c r="H176" s="228">
        <v>96</v>
      </c>
      <c r="I176" s="229"/>
      <c r="J176" s="230">
        <f>ROUND(I176*H176,2)</f>
        <v>0</v>
      </c>
      <c r="K176" s="231"/>
      <c r="L176" s="41"/>
      <c r="M176" s="232" t="s">
        <v>1</v>
      </c>
      <c r="N176" s="233" t="s">
        <v>38</v>
      </c>
      <c r="O176" s="88"/>
      <c r="P176" s="234">
        <f>O176*H176</f>
        <v>0</v>
      </c>
      <c r="Q176" s="234">
        <v>0</v>
      </c>
      <c r="R176" s="234">
        <f>Q176*H176</f>
        <v>0</v>
      </c>
      <c r="S176" s="234">
        <v>9.0000000000000006E-05</v>
      </c>
      <c r="T176" s="235">
        <f>S176*H176</f>
        <v>0.0086400000000000001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6" t="s">
        <v>167</v>
      </c>
      <c r="AT176" s="236" t="s">
        <v>131</v>
      </c>
      <c r="AU176" s="236" t="s">
        <v>84</v>
      </c>
      <c r="AY176" s="14" t="s">
        <v>128</v>
      </c>
      <c r="BE176" s="237">
        <f>IF(N176="základná",J176,0)</f>
        <v>0</v>
      </c>
      <c r="BF176" s="237">
        <f>IF(N176="znížená",J176,0)</f>
        <v>0</v>
      </c>
      <c r="BG176" s="237">
        <f>IF(N176="zákl. prenesená",J176,0)</f>
        <v>0</v>
      </c>
      <c r="BH176" s="237">
        <f>IF(N176="zníž. prenesená",J176,0)</f>
        <v>0</v>
      </c>
      <c r="BI176" s="237">
        <f>IF(N176="nulová",J176,0)</f>
        <v>0</v>
      </c>
      <c r="BJ176" s="14" t="s">
        <v>84</v>
      </c>
      <c r="BK176" s="237">
        <f>ROUND(I176*H176,2)</f>
        <v>0</v>
      </c>
      <c r="BL176" s="14" t="s">
        <v>167</v>
      </c>
      <c r="BM176" s="236" t="s">
        <v>302</v>
      </c>
    </row>
    <row r="177" s="2" customFormat="1" ht="24.15" customHeight="1">
      <c r="A177" s="35"/>
      <c r="B177" s="36"/>
      <c r="C177" s="224" t="s">
        <v>303</v>
      </c>
      <c r="D177" s="224" t="s">
        <v>131</v>
      </c>
      <c r="E177" s="225" t="s">
        <v>304</v>
      </c>
      <c r="F177" s="226" t="s">
        <v>305</v>
      </c>
      <c r="G177" s="227" t="s">
        <v>198</v>
      </c>
      <c r="H177" s="228">
        <v>96</v>
      </c>
      <c r="I177" s="229"/>
      <c r="J177" s="230">
        <f>ROUND(I177*H177,2)</f>
        <v>0</v>
      </c>
      <c r="K177" s="231"/>
      <c r="L177" s="41"/>
      <c r="M177" s="232" t="s">
        <v>1</v>
      </c>
      <c r="N177" s="233" t="s">
        <v>38</v>
      </c>
      <c r="O177" s="88"/>
      <c r="P177" s="234">
        <f>O177*H177</f>
        <v>0</v>
      </c>
      <c r="Q177" s="234">
        <v>0</v>
      </c>
      <c r="R177" s="234">
        <f>Q177*H177</f>
        <v>0</v>
      </c>
      <c r="S177" s="234">
        <v>0</v>
      </c>
      <c r="T177" s="23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6" t="s">
        <v>167</v>
      </c>
      <c r="AT177" s="236" t="s">
        <v>131</v>
      </c>
      <c r="AU177" s="236" t="s">
        <v>84</v>
      </c>
      <c r="AY177" s="14" t="s">
        <v>128</v>
      </c>
      <c r="BE177" s="237">
        <f>IF(N177="základná",J177,0)</f>
        <v>0</v>
      </c>
      <c r="BF177" s="237">
        <f>IF(N177="znížená",J177,0)</f>
        <v>0</v>
      </c>
      <c r="BG177" s="237">
        <f>IF(N177="zákl. prenesená",J177,0)</f>
        <v>0</v>
      </c>
      <c r="BH177" s="237">
        <f>IF(N177="zníž. prenesená",J177,0)</f>
        <v>0</v>
      </c>
      <c r="BI177" s="237">
        <f>IF(N177="nulová",J177,0)</f>
        <v>0</v>
      </c>
      <c r="BJ177" s="14" t="s">
        <v>84</v>
      </c>
      <c r="BK177" s="237">
        <f>ROUND(I177*H177,2)</f>
        <v>0</v>
      </c>
      <c r="BL177" s="14" t="s">
        <v>167</v>
      </c>
      <c r="BM177" s="236" t="s">
        <v>306</v>
      </c>
    </row>
    <row r="178" s="2" customFormat="1" ht="14.4" customHeight="1">
      <c r="A178" s="35"/>
      <c r="B178" s="36"/>
      <c r="C178" s="238" t="s">
        <v>307</v>
      </c>
      <c r="D178" s="238" t="s">
        <v>169</v>
      </c>
      <c r="E178" s="239" t="s">
        <v>308</v>
      </c>
      <c r="F178" s="240" t="s">
        <v>309</v>
      </c>
      <c r="G178" s="241" t="s">
        <v>198</v>
      </c>
      <c r="H178" s="242">
        <v>96</v>
      </c>
      <c r="I178" s="243"/>
      <c r="J178" s="244">
        <f>ROUND(I178*H178,2)</f>
        <v>0</v>
      </c>
      <c r="K178" s="245"/>
      <c r="L178" s="246"/>
      <c r="M178" s="247" t="s">
        <v>1</v>
      </c>
      <c r="N178" s="248" t="s">
        <v>38</v>
      </c>
      <c r="O178" s="88"/>
      <c r="P178" s="234">
        <f>O178*H178</f>
        <v>0</v>
      </c>
      <c r="Q178" s="234">
        <v>0.00044999999999999999</v>
      </c>
      <c r="R178" s="234">
        <f>Q178*H178</f>
        <v>0.043200000000000002</v>
      </c>
      <c r="S178" s="234">
        <v>0</v>
      </c>
      <c r="T178" s="23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6" t="s">
        <v>199</v>
      </c>
      <c r="AT178" s="236" t="s">
        <v>169</v>
      </c>
      <c r="AU178" s="236" t="s">
        <v>84</v>
      </c>
      <c r="AY178" s="14" t="s">
        <v>128</v>
      </c>
      <c r="BE178" s="237">
        <f>IF(N178="základná",J178,0)</f>
        <v>0</v>
      </c>
      <c r="BF178" s="237">
        <f>IF(N178="znížená",J178,0)</f>
        <v>0</v>
      </c>
      <c r="BG178" s="237">
        <f>IF(N178="zákl. prenesená",J178,0)</f>
        <v>0</v>
      </c>
      <c r="BH178" s="237">
        <f>IF(N178="zníž. prenesená",J178,0)</f>
        <v>0</v>
      </c>
      <c r="BI178" s="237">
        <f>IF(N178="nulová",J178,0)</f>
        <v>0</v>
      </c>
      <c r="BJ178" s="14" t="s">
        <v>84</v>
      </c>
      <c r="BK178" s="237">
        <f>ROUND(I178*H178,2)</f>
        <v>0</v>
      </c>
      <c r="BL178" s="14" t="s">
        <v>167</v>
      </c>
      <c r="BM178" s="236" t="s">
        <v>310</v>
      </c>
    </row>
    <row r="179" s="2" customFormat="1" ht="24.15" customHeight="1">
      <c r="A179" s="35"/>
      <c r="B179" s="36"/>
      <c r="C179" s="224" t="s">
        <v>311</v>
      </c>
      <c r="D179" s="224" t="s">
        <v>131</v>
      </c>
      <c r="E179" s="225" t="s">
        <v>312</v>
      </c>
      <c r="F179" s="226" t="s">
        <v>313</v>
      </c>
      <c r="G179" s="227" t="s">
        <v>198</v>
      </c>
      <c r="H179" s="228">
        <v>4</v>
      </c>
      <c r="I179" s="229"/>
      <c r="J179" s="230">
        <f>ROUND(I179*H179,2)</f>
        <v>0</v>
      </c>
      <c r="K179" s="231"/>
      <c r="L179" s="41"/>
      <c r="M179" s="232" t="s">
        <v>1</v>
      </c>
      <c r="N179" s="233" t="s">
        <v>38</v>
      </c>
      <c r="O179" s="88"/>
      <c r="P179" s="234">
        <f>O179*H179</f>
        <v>0</v>
      </c>
      <c r="Q179" s="234">
        <v>0</v>
      </c>
      <c r="R179" s="234">
        <f>Q179*H179</f>
        <v>0</v>
      </c>
      <c r="S179" s="234">
        <v>0.0051599999999999997</v>
      </c>
      <c r="T179" s="235">
        <f>S179*H179</f>
        <v>0.020639999999999999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6" t="s">
        <v>167</v>
      </c>
      <c r="AT179" s="236" t="s">
        <v>131</v>
      </c>
      <c r="AU179" s="236" t="s">
        <v>84</v>
      </c>
      <c r="AY179" s="14" t="s">
        <v>128</v>
      </c>
      <c r="BE179" s="237">
        <f>IF(N179="základná",J179,0)</f>
        <v>0</v>
      </c>
      <c r="BF179" s="237">
        <f>IF(N179="znížená",J179,0)</f>
        <v>0</v>
      </c>
      <c r="BG179" s="237">
        <f>IF(N179="zákl. prenesená",J179,0)</f>
        <v>0</v>
      </c>
      <c r="BH179" s="237">
        <f>IF(N179="zníž. prenesená",J179,0)</f>
        <v>0</v>
      </c>
      <c r="BI179" s="237">
        <f>IF(N179="nulová",J179,0)</f>
        <v>0</v>
      </c>
      <c r="BJ179" s="14" t="s">
        <v>84</v>
      </c>
      <c r="BK179" s="237">
        <f>ROUND(I179*H179,2)</f>
        <v>0</v>
      </c>
      <c r="BL179" s="14" t="s">
        <v>167</v>
      </c>
      <c r="BM179" s="236" t="s">
        <v>314</v>
      </c>
    </row>
    <row r="180" s="2" customFormat="1" ht="37.8" customHeight="1">
      <c r="A180" s="35"/>
      <c r="B180" s="36"/>
      <c r="C180" s="224" t="s">
        <v>315</v>
      </c>
      <c r="D180" s="224" t="s">
        <v>131</v>
      </c>
      <c r="E180" s="225" t="s">
        <v>316</v>
      </c>
      <c r="F180" s="226" t="s">
        <v>317</v>
      </c>
      <c r="G180" s="227" t="s">
        <v>198</v>
      </c>
      <c r="H180" s="228">
        <v>4</v>
      </c>
      <c r="I180" s="229"/>
      <c r="J180" s="230">
        <f>ROUND(I180*H180,2)</f>
        <v>0</v>
      </c>
      <c r="K180" s="231"/>
      <c r="L180" s="41"/>
      <c r="M180" s="232" t="s">
        <v>1</v>
      </c>
      <c r="N180" s="233" t="s">
        <v>38</v>
      </c>
      <c r="O180" s="88"/>
      <c r="P180" s="234">
        <f>O180*H180</f>
        <v>0</v>
      </c>
      <c r="Q180" s="234">
        <v>0.0046563280000000004</v>
      </c>
      <c r="R180" s="234">
        <f>Q180*H180</f>
        <v>0.018625312000000002</v>
      </c>
      <c r="S180" s="234">
        <v>0</v>
      </c>
      <c r="T180" s="23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6" t="s">
        <v>167</v>
      </c>
      <c r="AT180" s="236" t="s">
        <v>131</v>
      </c>
      <c r="AU180" s="236" t="s">
        <v>84</v>
      </c>
      <c r="AY180" s="14" t="s">
        <v>128</v>
      </c>
      <c r="BE180" s="237">
        <f>IF(N180="základná",J180,0)</f>
        <v>0</v>
      </c>
      <c r="BF180" s="237">
        <f>IF(N180="znížená",J180,0)</f>
        <v>0</v>
      </c>
      <c r="BG180" s="237">
        <f>IF(N180="zákl. prenesená",J180,0)</f>
        <v>0</v>
      </c>
      <c r="BH180" s="237">
        <f>IF(N180="zníž. prenesená",J180,0)</f>
        <v>0</v>
      </c>
      <c r="BI180" s="237">
        <f>IF(N180="nulová",J180,0)</f>
        <v>0</v>
      </c>
      <c r="BJ180" s="14" t="s">
        <v>84</v>
      </c>
      <c r="BK180" s="237">
        <f>ROUND(I180*H180,2)</f>
        <v>0</v>
      </c>
      <c r="BL180" s="14" t="s">
        <v>167</v>
      </c>
      <c r="BM180" s="236" t="s">
        <v>318</v>
      </c>
    </row>
    <row r="181" s="2" customFormat="1" ht="24.15" customHeight="1">
      <c r="A181" s="35"/>
      <c r="B181" s="36"/>
      <c r="C181" s="224" t="s">
        <v>319</v>
      </c>
      <c r="D181" s="224" t="s">
        <v>131</v>
      </c>
      <c r="E181" s="225" t="s">
        <v>320</v>
      </c>
      <c r="F181" s="226" t="s">
        <v>321</v>
      </c>
      <c r="G181" s="227" t="s">
        <v>203</v>
      </c>
      <c r="H181" s="228">
        <v>54.700000000000003</v>
      </c>
      <c r="I181" s="229"/>
      <c r="J181" s="230">
        <f>ROUND(I181*H181,2)</f>
        <v>0</v>
      </c>
      <c r="K181" s="231"/>
      <c r="L181" s="41"/>
      <c r="M181" s="232" t="s">
        <v>1</v>
      </c>
      <c r="N181" s="233" t="s">
        <v>38</v>
      </c>
      <c r="O181" s="88"/>
      <c r="P181" s="234">
        <f>O181*H181</f>
        <v>0</v>
      </c>
      <c r="Q181" s="234">
        <v>0.00012999999999999999</v>
      </c>
      <c r="R181" s="234">
        <f>Q181*H181</f>
        <v>0.0071110000000000001</v>
      </c>
      <c r="S181" s="234">
        <v>0</v>
      </c>
      <c r="T181" s="23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6" t="s">
        <v>167</v>
      </c>
      <c r="AT181" s="236" t="s">
        <v>131</v>
      </c>
      <c r="AU181" s="236" t="s">
        <v>84</v>
      </c>
      <c r="AY181" s="14" t="s">
        <v>128</v>
      </c>
      <c r="BE181" s="237">
        <f>IF(N181="základná",J181,0)</f>
        <v>0</v>
      </c>
      <c r="BF181" s="237">
        <f>IF(N181="znížená",J181,0)</f>
        <v>0</v>
      </c>
      <c r="BG181" s="237">
        <f>IF(N181="zákl. prenesená",J181,0)</f>
        <v>0</v>
      </c>
      <c r="BH181" s="237">
        <f>IF(N181="zníž. prenesená",J181,0)</f>
        <v>0</v>
      </c>
      <c r="BI181" s="237">
        <f>IF(N181="nulová",J181,0)</f>
        <v>0</v>
      </c>
      <c r="BJ181" s="14" t="s">
        <v>84</v>
      </c>
      <c r="BK181" s="237">
        <f>ROUND(I181*H181,2)</f>
        <v>0</v>
      </c>
      <c r="BL181" s="14" t="s">
        <v>167</v>
      </c>
      <c r="BM181" s="236" t="s">
        <v>322</v>
      </c>
    </row>
    <row r="182" s="2" customFormat="1" ht="24.15" customHeight="1">
      <c r="A182" s="35"/>
      <c r="B182" s="36"/>
      <c r="C182" s="224" t="s">
        <v>323</v>
      </c>
      <c r="D182" s="224" t="s">
        <v>131</v>
      </c>
      <c r="E182" s="225" t="s">
        <v>324</v>
      </c>
      <c r="F182" s="226" t="s">
        <v>325</v>
      </c>
      <c r="G182" s="227" t="s">
        <v>203</v>
      </c>
      <c r="H182" s="228">
        <v>54.700000000000003</v>
      </c>
      <c r="I182" s="229"/>
      <c r="J182" s="230">
        <f>ROUND(I182*H182,2)</f>
        <v>0</v>
      </c>
      <c r="K182" s="231"/>
      <c r="L182" s="41"/>
      <c r="M182" s="232" t="s">
        <v>1</v>
      </c>
      <c r="N182" s="233" t="s">
        <v>38</v>
      </c>
      <c r="O182" s="88"/>
      <c r="P182" s="234">
        <f>O182*H182</f>
        <v>0</v>
      </c>
      <c r="Q182" s="234">
        <v>0</v>
      </c>
      <c r="R182" s="234">
        <f>Q182*H182</f>
        <v>0</v>
      </c>
      <c r="S182" s="234">
        <v>0.0025000000000000001</v>
      </c>
      <c r="T182" s="235">
        <f>S182*H182</f>
        <v>0.13675000000000001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6" t="s">
        <v>167</v>
      </c>
      <c r="AT182" s="236" t="s">
        <v>131</v>
      </c>
      <c r="AU182" s="236" t="s">
        <v>84</v>
      </c>
      <c r="AY182" s="14" t="s">
        <v>128</v>
      </c>
      <c r="BE182" s="237">
        <f>IF(N182="základná",J182,0)</f>
        <v>0</v>
      </c>
      <c r="BF182" s="237">
        <f>IF(N182="znížená",J182,0)</f>
        <v>0</v>
      </c>
      <c r="BG182" s="237">
        <f>IF(N182="zákl. prenesená",J182,0)</f>
        <v>0</v>
      </c>
      <c r="BH182" s="237">
        <f>IF(N182="zníž. prenesená",J182,0)</f>
        <v>0</v>
      </c>
      <c r="BI182" s="237">
        <f>IF(N182="nulová",J182,0)</f>
        <v>0</v>
      </c>
      <c r="BJ182" s="14" t="s">
        <v>84</v>
      </c>
      <c r="BK182" s="237">
        <f>ROUND(I182*H182,2)</f>
        <v>0</v>
      </c>
      <c r="BL182" s="14" t="s">
        <v>167</v>
      </c>
      <c r="BM182" s="236" t="s">
        <v>326</v>
      </c>
    </row>
    <row r="183" s="2" customFormat="1" ht="24.15" customHeight="1">
      <c r="A183" s="35"/>
      <c r="B183" s="36"/>
      <c r="C183" s="224" t="s">
        <v>327</v>
      </c>
      <c r="D183" s="224" t="s">
        <v>131</v>
      </c>
      <c r="E183" s="225" t="s">
        <v>328</v>
      </c>
      <c r="F183" s="226" t="s">
        <v>329</v>
      </c>
      <c r="G183" s="227" t="s">
        <v>227</v>
      </c>
      <c r="H183" s="249"/>
      <c r="I183" s="229"/>
      <c r="J183" s="230">
        <f>ROUND(I183*H183,2)</f>
        <v>0</v>
      </c>
      <c r="K183" s="231"/>
      <c r="L183" s="41"/>
      <c r="M183" s="232" t="s">
        <v>1</v>
      </c>
      <c r="N183" s="233" t="s">
        <v>38</v>
      </c>
      <c r="O183" s="88"/>
      <c r="P183" s="234">
        <f>O183*H183</f>
        <v>0</v>
      </c>
      <c r="Q183" s="234">
        <v>0</v>
      </c>
      <c r="R183" s="234">
        <f>Q183*H183</f>
        <v>0</v>
      </c>
      <c r="S183" s="234">
        <v>0</v>
      </c>
      <c r="T183" s="23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6" t="s">
        <v>167</v>
      </c>
      <c r="AT183" s="236" t="s">
        <v>131</v>
      </c>
      <c r="AU183" s="236" t="s">
        <v>84</v>
      </c>
      <c r="AY183" s="14" t="s">
        <v>128</v>
      </c>
      <c r="BE183" s="237">
        <f>IF(N183="základná",J183,0)</f>
        <v>0</v>
      </c>
      <c r="BF183" s="237">
        <f>IF(N183="znížená",J183,0)</f>
        <v>0</v>
      </c>
      <c r="BG183" s="237">
        <f>IF(N183="zákl. prenesená",J183,0)</f>
        <v>0</v>
      </c>
      <c r="BH183" s="237">
        <f>IF(N183="zníž. prenesená",J183,0)</f>
        <v>0</v>
      </c>
      <c r="BI183" s="237">
        <f>IF(N183="nulová",J183,0)</f>
        <v>0</v>
      </c>
      <c r="BJ183" s="14" t="s">
        <v>84</v>
      </c>
      <c r="BK183" s="237">
        <f>ROUND(I183*H183,2)</f>
        <v>0</v>
      </c>
      <c r="BL183" s="14" t="s">
        <v>167</v>
      </c>
      <c r="BM183" s="236" t="s">
        <v>330</v>
      </c>
    </row>
    <row r="184" s="12" customFormat="1" ht="22.8" customHeight="1">
      <c r="A184" s="12"/>
      <c r="B184" s="208"/>
      <c r="C184" s="209"/>
      <c r="D184" s="210" t="s">
        <v>71</v>
      </c>
      <c r="E184" s="222" t="s">
        <v>331</v>
      </c>
      <c r="F184" s="222" t="s">
        <v>332</v>
      </c>
      <c r="G184" s="209"/>
      <c r="H184" s="209"/>
      <c r="I184" s="212"/>
      <c r="J184" s="223">
        <f>BK184</f>
        <v>0</v>
      </c>
      <c r="K184" s="209"/>
      <c r="L184" s="214"/>
      <c r="M184" s="215"/>
      <c r="N184" s="216"/>
      <c r="O184" s="216"/>
      <c r="P184" s="217">
        <f>SUM(P185:P188)</f>
        <v>0</v>
      </c>
      <c r="Q184" s="216"/>
      <c r="R184" s="217">
        <f>SUM(R185:R188)</f>
        <v>0.032091647902899999</v>
      </c>
      <c r="S184" s="216"/>
      <c r="T184" s="218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9" t="s">
        <v>84</v>
      </c>
      <c r="AT184" s="220" t="s">
        <v>71</v>
      </c>
      <c r="AU184" s="220" t="s">
        <v>76</v>
      </c>
      <c r="AY184" s="219" t="s">
        <v>128</v>
      </c>
      <c r="BK184" s="221">
        <f>SUM(BK185:BK188)</f>
        <v>0</v>
      </c>
    </row>
    <row r="185" s="2" customFormat="1" ht="24.15" customHeight="1">
      <c r="A185" s="35"/>
      <c r="B185" s="36"/>
      <c r="C185" s="224" t="s">
        <v>333</v>
      </c>
      <c r="D185" s="224" t="s">
        <v>131</v>
      </c>
      <c r="E185" s="225" t="s">
        <v>334</v>
      </c>
      <c r="F185" s="226" t="s">
        <v>335</v>
      </c>
      <c r="G185" s="227" t="s">
        <v>336</v>
      </c>
      <c r="H185" s="228">
        <v>644.09299999999996</v>
      </c>
      <c r="I185" s="229"/>
      <c r="J185" s="230">
        <f>ROUND(I185*H185,2)</f>
        <v>0</v>
      </c>
      <c r="K185" s="231"/>
      <c r="L185" s="41"/>
      <c r="M185" s="232" t="s">
        <v>1</v>
      </c>
      <c r="N185" s="233" t="s">
        <v>38</v>
      </c>
      <c r="O185" s="88"/>
      <c r="P185" s="234">
        <f>O185*H185</f>
        <v>0</v>
      </c>
      <c r="Q185" s="234">
        <v>4.8975299999999998E-05</v>
      </c>
      <c r="R185" s="234">
        <f>Q185*H185</f>
        <v>0.0315446479029</v>
      </c>
      <c r="S185" s="234">
        <v>0</v>
      </c>
      <c r="T185" s="23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6" t="s">
        <v>167</v>
      </c>
      <c r="AT185" s="236" t="s">
        <v>131</v>
      </c>
      <c r="AU185" s="236" t="s">
        <v>84</v>
      </c>
      <c r="AY185" s="14" t="s">
        <v>128</v>
      </c>
      <c r="BE185" s="237">
        <f>IF(N185="základná",J185,0)</f>
        <v>0</v>
      </c>
      <c r="BF185" s="237">
        <f>IF(N185="znížená",J185,0)</f>
        <v>0</v>
      </c>
      <c r="BG185" s="237">
        <f>IF(N185="zákl. prenesená",J185,0)</f>
        <v>0</v>
      </c>
      <c r="BH185" s="237">
        <f>IF(N185="zníž. prenesená",J185,0)</f>
        <v>0</v>
      </c>
      <c r="BI185" s="237">
        <f>IF(N185="nulová",J185,0)</f>
        <v>0</v>
      </c>
      <c r="BJ185" s="14" t="s">
        <v>84</v>
      </c>
      <c r="BK185" s="237">
        <f>ROUND(I185*H185,2)</f>
        <v>0</v>
      </c>
      <c r="BL185" s="14" t="s">
        <v>167</v>
      </c>
      <c r="BM185" s="236" t="s">
        <v>337</v>
      </c>
    </row>
    <row r="186" s="2" customFormat="1" ht="14.4" customHeight="1">
      <c r="A186" s="35"/>
      <c r="B186" s="36"/>
      <c r="C186" s="238" t="s">
        <v>338</v>
      </c>
      <c r="D186" s="238" t="s">
        <v>169</v>
      </c>
      <c r="E186" s="239" t="s">
        <v>339</v>
      </c>
      <c r="F186" s="240" t="s">
        <v>340</v>
      </c>
      <c r="G186" s="241" t="s">
        <v>134</v>
      </c>
      <c r="H186" s="242">
        <v>27.350000000000001</v>
      </c>
      <c r="I186" s="243"/>
      <c r="J186" s="244">
        <f>ROUND(I186*H186,2)</f>
        <v>0</v>
      </c>
      <c r="K186" s="245"/>
      <c r="L186" s="246"/>
      <c r="M186" s="247" t="s">
        <v>1</v>
      </c>
      <c r="N186" s="248" t="s">
        <v>38</v>
      </c>
      <c r="O186" s="88"/>
      <c r="P186" s="234">
        <f>O186*H186</f>
        <v>0</v>
      </c>
      <c r="Q186" s="234">
        <v>2.0000000000000002E-05</v>
      </c>
      <c r="R186" s="234">
        <f>Q186*H186</f>
        <v>0.00054700000000000007</v>
      </c>
      <c r="S186" s="234">
        <v>0</v>
      </c>
      <c r="T186" s="23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6" t="s">
        <v>199</v>
      </c>
      <c r="AT186" s="236" t="s">
        <v>169</v>
      </c>
      <c r="AU186" s="236" t="s">
        <v>84</v>
      </c>
      <c r="AY186" s="14" t="s">
        <v>128</v>
      </c>
      <c r="BE186" s="237">
        <f>IF(N186="základná",J186,0)</f>
        <v>0</v>
      </c>
      <c r="BF186" s="237">
        <f>IF(N186="znížená",J186,0)</f>
        <v>0</v>
      </c>
      <c r="BG186" s="237">
        <f>IF(N186="zákl. prenesená",J186,0)</f>
        <v>0</v>
      </c>
      <c r="BH186" s="237">
        <f>IF(N186="zníž. prenesená",J186,0)</f>
        <v>0</v>
      </c>
      <c r="BI186" s="237">
        <f>IF(N186="nulová",J186,0)</f>
        <v>0</v>
      </c>
      <c r="BJ186" s="14" t="s">
        <v>84</v>
      </c>
      <c r="BK186" s="237">
        <f>ROUND(I186*H186,2)</f>
        <v>0</v>
      </c>
      <c r="BL186" s="14" t="s">
        <v>167</v>
      </c>
      <c r="BM186" s="236" t="s">
        <v>341</v>
      </c>
    </row>
    <row r="187" s="2" customFormat="1" ht="24.15" customHeight="1">
      <c r="A187" s="35"/>
      <c r="B187" s="36"/>
      <c r="C187" s="224" t="s">
        <v>342</v>
      </c>
      <c r="D187" s="224" t="s">
        <v>131</v>
      </c>
      <c r="E187" s="225" t="s">
        <v>343</v>
      </c>
      <c r="F187" s="226" t="s">
        <v>344</v>
      </c>
      <c r="G187" s="227" t="s">
        <v>336</v>
      </c>
      <c r="H187" s="228">
        <v>644.09299999999996</v>
      </c>
      <c r="I187" s="229"/>
      <c r="J187" s="230">
        <f>ROUND(I187*H187,2)</f>
        <v>0</v>
      </c>
      <c r="K187" s="231"/>
      <c r="L187" s="41"/>
      <c r="M187" s="232" t="s">
        <v>1</v>
      </c>
      <c r="N187" s="233" t="s">
        <v>38</v>
      </c>
      <c r="O187" s="88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6" t="s">
        <v>167</v>
      </c>
      <c r="AT187" s="236" t="s">
        <v>131</v>
      </c>
      <c r="AU187" s="236" t="s">
        <v>84</v>
      </c>
      <c r="AY187" s="14" t="s">
        <v>128</v>
      </c>
      <c r="BE187" s="237">
        <f>IF(N187="základná",J187,0)</f>
        <v>0</v>
      </c>
      <c r="BF187" s="237">
        <f>IF(N187="znížená",J187,0)</f>
        <v>0</v>
      </c>
      <c r="BG187" s="237">
        <f>IF(N187="zákl. prenesená",J187,0)</f>
        <v>0</v>
      </c>
      <c r="BH187" s="237">
        <f>IF(N187="zníž. prenesená",J187,0)</f>
        <v>0</v>
      </c>
      <c r="BI187" s="237">
        <f>IF(N187="nulová",J187,0)</f>
        <v>0</v>
      </c>
      <c r="BJ187" s="14" t="s">
        <v>84</v>
      </c>
      <c r="BK187" s="237">
        <f>ROUND(I187*H187,2)</f>
        <v>0</v>
      </c>
      <c r="BL187" s="14" t="s">
        <v>167</v>
      </c>
      <c r="BM187" s="236" t="s">
        <v>345</v>
      </c>
    </row>
    <row r="188" s="2" customFormat="1" ht="24.15" customHeight="1">
      <c r="A188" s="35"/>
      <c r="B188" s="36"/>
      <c r="C188" s="224" t="s">
        <v>346</v>
      </c>
      <c r="D188" s="224" t="s">
        <v>131</v>
      </c>
      <c r="E188" s="225" t="s">
        <v>347</v>
      </c>
      <c r="F188" s="226" t="s">
        <v>348</v>
      </c>
      <c r="G188" s="227" t="s">
        <v>227</v>
      </c>
      <c r="H188" s="249"/>
      <c r="I188" s="229"/>
      <c r="J188" s="230">
        <f>ROUND(I188*H188,2)</f>
        <v>0</v>
      </c>
      <c r="K188" s="231"/>
      <c r="L188" s="41"/>
      <c r="M188" s="232" t="s">
        <v>1</v>
      </c>
      <c r="N188" s="233" t="s">
        <v>38</v>
      </c>
      <c r="O188" s="88"/>
      <c r="P188" s="234">
        <f>O188*H188</f>
        <v>0</v>
      </c>
      <c r="Q188" s="234">
        <v>0</v>
      </c>
      <c r="R188" s="234">
        <f>Q188*H188</f>
        <v>0</v>
      </c>
      <c r="S188" s="234">
        <v>0</v>
      </c>
      <c r="T188" s="23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6" t="s">
        <v>167</v>
      </c>
      <c r="AT188" s="236" t="s">
        <v>131</v>
      </c>
      <c r="AU188" s="236" t="s">
        <v>84</v>
      </c>
      <c r="AY188" s="14" t="s">
        <v>128</v>
      </c>
      <c r="BE188" s="237">
        <f>IF(N188="základná",J188,0)</f>
        <v>0</v>
      </c>
      <c r="BF188" s="237">
        <f>IF(N188="znížená",J188,0)</f>
        <v>0</v>
      </c>
      <c r="BG188" s="237">
        <f>IF(N188="zákl. prenesená",J188,0)</f>
        <v>0</v>
      </c>
      <c r="BH188" s="237">
        <f>IF(N188="zníž. prenesená",J188,0)</f>
        <v>0</v>
      </c>
      <c r="BI188" s="237">
        <f>IF(N188="nulová",J188,0)</f>
        <v>0</v>
      </c>
      <c r="BJ188" s="14" t="s">
        <v>84</v>
      </c>
      <c r="BK188" s="237">
        <f>ROUND(I188*H188,2)</f>
        <v>0</v>
      </c>
      <c r="BL188" s="14" t="s">
        <v>167</v>
      </c>
      <c r="BM188" s="236" t="s">
        <v>349</v>
      </c>
    </row>
    <row r="189" s="12" customFormat="1" ht="25.92" customHeight="1">
      <c r="A189" s="12"/>
      <c r="B189" s="208"/>
      <c r="C189" s="209"/>
      <c r="D189" s="210" t="s">
        <v>71</v>
      </c>
      <c r="E189" s="211" t="s">
        <v>350</v>
      </c>
      <c r="F189" s="211" t="s">
        <v>351</v>
      </c>
      <c r="G189" s="209"/>
      <c r="H189" s="209"/>
      <c r="I189" s="212"/>
      <c r="J189" s="213">
        <f>BK189</f>
        <v>0</v>
      </c>
      <c r="K189" s="209"/>
      <c r="L189" s="214"/>
      <c r="M189" s="215"/>
      <c r="N189" s="216"/>
      <c r="O189" s="216"/>
      <c r="P189" s="217">
        <f>P190</f>
        <v>0</v>
      </c>
      <c r="Q189" s="216"/>
      <c r="R189" s="217">
        <f>R190</f>
        <v>0</v>
      </c>
      <c r="S189" s="216"/>
      <c r="T189" s="218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9" t="s">
        <v>135</v>
      </c>
      <c r="AT189" s="220" t="s">
        <v>71</v>
      </c>
      <c r="AU189" s="220" t="s">
        <v>72</v>
      </c>
      <c r="AY189" s="219" t="s">
        <v>128</v>
      </c>
      <c r="BK189" s="221">
        <f>BK190</f>
        <v>0</v>
      </c>
    </row>
    <row r="190" s="2" customFormat="1" ht="24.15" customHeight="1">
      <c r="A190" s="35"/>
      <c r="B190" s="36"/>
      <c r="C190" s="224" t="s">
        <v>352</v>
      </c>
      <c r="D190" s="224" t="s">
        <v>131</v>
      </c>
      <c r="E190" s="225" t="s">
        <v>353</v>
      </c>
      <c r="F190" s="226" t="s">
        <v>354</v>
      </c>
      <c r="G190" s="227" t="s">
        <v>355</v>
      </c>
      <c r="H190" s="228">
        <v>48</v>
      </c>
      <c r="I190" s="229"/>
      <c r="J190" s="230">
        <f>ROUND(I190*H190,2)</f>
        <v>0</v>
      </c>
      <c r="K190" s="231"/>
      <c r="L190" s="41"/>
      <c r="M190" s="232" t="s">
        <v>1</v>
      </c>
      <c r="N190" s="233" t="s">
        <v>38</v>
      </c>
      <c r="O190" s="88"/>
      <c r="P190" s="234">
        <f>O190*H190</f>
        <v>0</v>
      </c>
      <c r="Q190" s="234">
        <v>0</v>
      </c>
      <c r="R190" s="234">
        <f>Q190*H190</f>
        <v>0</v>
      </c>
      <c r="S190" s="234">
        <v>0</v>
      </c>
      <c r="T190" s="23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6" t="s">
        <v>356</v>
      </c>
      <c r="AT190" s="236" t="s">
        <v>131</v>
      </c>
      <c r="AU190" s="236" t="s">
        <v>76</v>
      </c>
      <c r="AY190" s="14" t="s">
        <v>128</v>
      </c>
      <c r="BE190" s="237">
        <f>IF(N190="základná",J190,0)</f>
        <v>0</v>
      </c>
      <c r="BF190" s="237">
        <f>IF(N190="znížená",J190,0)</f>
        <v>0</v>
      </c>
      <c r="BG190" s="237">
        <f>IF(N190="zákl. prenesená",J190,0)</f>
        <v>0</v>
      </c>
      <c r="BH190" s="237">
        <f>IF(N190="zníž. prenesená",J190,0)</f>
        <v>0</v>
      </c>
      <c r="BI190" s="237">
        <f>IF(N190="nulová",J190,0)</f>
        <v>0</v>
      </c>
      <c r="BJ190" s="14" t="s">
        <v>84</v>
      </c>
      <c r="BK190" s="237">
        <f>ROUND(I190*H190,2)</f>
        <v>0</v>
      </c>
      <c r="BL190" s="14" t="s">
        <v>356</v>
      </c>
      <c r="BM190" s="236" t="s">
        <v>357</v>
      </c>
    </row>
    <row r="191" s="12" customFormat="1" ht="25.92" customHeight="1">
      <c r="A191" s="12"/>
      <c r="B191" s="208"/>
      <c r="C191" s="209"/>
      <c r="D191" s="210" t="s">
        <v>71</v>
      </c>
      <c r="E191" s="211" t="s">
        <v>358</v>
      </c>
      <c r="F191" s="211" t="s">
        <v>359</v>
      </c>
      <c r="G191" s="209"/>
      <c r="H191" s="209"/>
      <c r="I191" s="212"/>
      <c r="J191" s="213">
        <f>BK191</f>
        <v>0</v>
      </c>
      <c r="K191" s="209"/>
      <c r="L191" s="214"/>
      <c r="M191" s="215"/>
      <c r="N191" s="216"/>
      <c r="O191" s="216"/>
      <c r="P191" s="217">
        <f>P192</f>
        <v>0</v>
      </c>
      <c r="Q191" s="216"/>
      <c r="R191" s="217">
        <f>R192</f>
        <v>0</v>
      </c>
      <c r="S191" s="216"/>
      <c r="T191" s="218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9" t="s">
        <v>135</v>
      </c>
      <c r="AT191" s="220" t="s">
        <v>71</v>
      </c>
      <c r="AU191" s="220" t="s">
        <v>72</v>
      </c>
      <c r="AY191" s="219" t="s">
        <v>128</v>
      </c>
      <c r="BK191" s="221">
        <f>BK192</f>
        <v>0</v>
      </c>
    </row>
    <row r="192" s="2" customFormat="1" ht="24.15" customHeight="1">
      <c r="A192" s="35"/>
      <c r="B192" s="36"/>
      <c r="C192" s="224" t="s">
        <v>360</v>
      </c>
      <c r="D192" s="224" t="s">
        <v>131</v>
      </c>
      <c r="E192" s="225" t="s">
        <v>361</v>
      </c>
      <c r="F192" s="226" t="s">
        <v>362</v>
      </c>
      <c r="G192" s="227" t="s">
        <v>363</v>
      </c>
      <c r="H192" s="228">
        <v>1</v>
      </c>
      <c r="I192" s="229"/>
      <c r="J192" s="230">
        <f>ROUND(I192*H192,2)</f>
        <v>0</v>
      </c>
      <c r="K192" s="231"/>
      <c r="L192" s="41"/>
      <c r="M192" s="250" t="s">
        <v>1</v>
      </c>
      <c r="N192" s="251" t="s">
        <v>38</v>
      </c>
      <c r="O192" s="252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6" t="s">
        <v>364</v>
      </c>
      <c r="AT192" s="236" t="s">
        <v>131</v>
      </c>
      <c r="AU192" s="236" t="s">
        <v>76</v>
      </c>
      <c r="AY192" s="14" t="s">
        <v>128</v>
      </c>
      <c r="BE192" s="237">
        <f>IF(N192="základná",J192,0)</f>
        <v>0</v>
      </c>
      <c r="BF192" s="237">
        <f>IF(N192="znížená",J192,0)</f>
        <v>0</v>
      </c>
      <c r="BG192" s="237">
        <f>IF(N192="zákl. prenesená",J192,0)</f>
        <v>0</v>
      </c>
      <c r="BH192" s="237">
        <f>IF(N192="zníž. prenesená",J192,0)</f>
        <v>0</v>
      </c>
      <c r="BI192" s="237">
        <f>IF(N192="nulová",J192,0)</f>
        <v>0</v>
      </c>
      <c r="BJ192" s="14" t="s">
        <v>84</v>
      </c>
      <c r="BK192" s="237">
        <f>ROUND(I192*H192,2)</f>
        <v>0</v>
      </c>
      <c r="BL192" s="14" t="s">
        <v>364</v>
      </c>
      <c r="BM192" s="236" t="s">
        <v>365</v>
      </c>
    </row>
    <row r="193" s="2" customFormat="1" ht="6.96" customHeight="1">
      <c r="A193" s="35"/>
      <c r="B193" s="63"/>
      <c r="C193" s="64"/>
      <c r="D193" s="64"/>
      <c r="E193" s="64"/>
      <c r="F193" s="64"/>
      <c r="G193" s="64"/>
      <c r="H193" s="64"/>
      <c r="I193" s="64"/>
      <c r="J193" s="64"/>
      <c r="K193" s="64"/>
      <c r="L193" s="41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</sheetData>
  <sheetProtection sheet="1" autoFilter="0" formatColumns="0" formatRows="0" objects="1" scenarios="1" spinCount="100000" saltValue="loSjNjXC7aw7sfKYwUjpslRx+EW7kMz4UsJAIif4AUHkBXANNfBE1Ed8FzLU/o1sHycwXGEZiiC2cnySivjCLA==" hashValue="zO497apV6muyPLQhtC8CVTf9umtHyKUPMAI9YVMI8isqEzg58TEOEltrcw0xixOd206wSWluoKysG5b1di7i3A==" algorithmName="SHA-512" password="CC35"/>
  <autoFilter ref="C129:K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72</v>
      </c>
    </row>
    <row r="4" s="1" customFormat="1" ht="24.96" customHeight="1">
      <c r="B4" s="17"/>
      <c r="D4" s="145" t="s">
        <v>91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23.25" customHeight="1">
      <c r="B7" s="17"/>
      <c r="E7" s="148" t="str">
        <f>'Rekapitulácia stavby'!K6</f>
        <v>Gymnázium AS Banská Bystrica rekonštrukcia objektov ZNÍŽENIE ENERGETICKEJ NÁROČNOSTI</v>
      </c>
      <c r="F7" s="147"/>
      <c r="G7" s="147"/>
      <c r="H7" s="147"/>
      <c r="L7" s="17"/>
    </row>
    <row r="8" s="1" customFormat="1" ht="12" customHeight="1">
      <c r="B8" s="17"/>
      <c r="D8" s="147" t="s">
        <v>92</v>
      </c>
      <c r="L8" s="17"/>
    </row>
    <row r="9" s="2" customFormat="1" ht="16.5" customHeight="1">
      <c r="A9" s="35"/>
      <c r="B9" s="41"/>
      <c r="C9" s="35"/>
      <c r="D9" s="35"/>
      <c r="E9" s="148" t="s">
        <v>93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94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366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17</v>
      </c>
      <c r="E13" s="35"/>
      <c r="F13" s="138" t="s">
        <v>1</v>
      </c>
      <c r="G13" s="35"/>
      <c r="H13" s="35"/>
      <c r="I13" s="147" t="s">
        <v>18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19</v>
      </c>
      <c r="E14" s="35"/>
      <c r="F14" s="138" t="s">
        <v>96</v>
      </c>
      <c r="G14" s="35"/>
      <c r="H14" s="35"/>
      <c r="I14" s="147" t="s">
        <v>21</v>
      </c>
      <c r="J14" s="150" t="str">
        <f>'Rekapitulácia stavby'!AN8</f>
        <v>7. 7. 2020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23</v>
      </c>
      <c r="E16" s="35"/>
      <c r="F16" s="35"/>
      <c r="G16" s="35"/>
      <c r="H16" s="35"/>
      <c r="I16" s="147" t="s">
        <v>24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97</v>
      </c>
      <c r="F17" s="35"/>
      <c r="G17" s="35"/>
      <c r="H17" s="35"/>
      <c r="I17" s="147" t="s">
        <v>25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26</v>
      </c>
      <c r="E19" s="35"/>
      <c r="F19" s="35"/>
      <c r="G19" s="35"/>
      <c r="H19" s="35"/>
      <c r="I19" s="147" t="s">
        <v>24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47" t="s">
        <v>25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28</v>
      </c>
      <c r="E22" s="35"/>
      <c r="F22" s="35"/>
      <c r="G22" s="35"/>
      <c r="H22" s="35"/>
      <c r="I22" s="147" t="s">
        <v>24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98</v>
      </c>
      <c r="F23" s="35"/>
      <c r="G23" s="35"/>
      <c r="H23" s="35"/>
      <c r="I23" s="147" t="s">
        <v>25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30</v>
      </c>
      <c r="E25" s="35"/>
      <c r="F25" s="35"/>
      <c r="G25" s="35"/>
      <c r="H25" s="35"/>
      <c r="I25" s="147" t="s">
        <v>24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20</v>
      </c>
      <c r="F26" s="35"/>
      <c r="G26" s="35"/>
      <c r="H26" s="35"/>
      <c r="I26" s="147" t="s">
        <v>25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31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32</v>
      </c>
      <c r="E32" s="35"/>
      <c r="F32" s="35"/>
      <c r="G32" s="35"/>
      <c r="H32" s="35"/>
      <c r="I32" s="35"/>
      <c r="J32" s="157">
        <f>ROUND(J130,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34</v>
      </c>
      <c r="G34" s="35"/>
      <c r="H34" s="35"/>
      <c r="I34" s="158" t="s">
        <v>33</v>
      </c>
      <c r="J34" s="158" t="s">
        <v>35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36</v>
      </c>
      <c r="E35" s="147" t="s">
        <v>37</v>
      </c>
      <c r="F35" s="160">
        <f>ROUND((SUM(BE130:BE178)),  2)</f>
        <v>0</v>
      </c>
      <c r="G35" s="35"/>
      <c r="H35" s="35"/>
      <c r="I35" s="161">
        <v>0.20000000000000001</v>
      </c>
      <c r="J35" s="160">
        <f>ROUND(((SUM(BE130:BE178))*I35),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38</v>
      </c>
      <c r="F36" s="160">
        <f>ROUND((SUM(BF130:BF178)),  2)</f>
        <v>0</v>
      </c>
      <c r="G36" s="35"/>
      <c r="H36" s="35"/>
      <c r="I36" s="161">
        <v>0.20000000000000001</v>
      </c>
      <c r="J36" s="160">
        <f>ROUND(((SUM(BF130:BF178))*I36),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39</v>
      </c>
      <c r="F37" s="160">
        <f>ROUND((SUM(BG130:BG178)),  2)</f>
        <v>0</v>
      </c>
      <c r="G37" s="35"/>
      <c r="H37" s="35"/>
      <c r="I37" s="161">
        <v>0.20000000000000001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40</v>
      </c>
      <c r="F38" s="160">
        <f>ROUND((SUM(BH130:BH178)),  2)</f>
        <v>0</v>
      </c>
      <c r="G38" s="35"/>
      <c r="H38" s="35"/>
      <c r="I38" s="161">
        <v>0.20000000000000001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41</v>
      </c>
      <c r="F39" s="160">
        <f>ROUND((SUM(BI130:BI178)),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42</v>
      </c>
      <c r="E41" s="164"/>
      <c r="F41" s="164"/>
      <c r="G41" s="165" t="s">
        <v>43</v>
      </c>
      <c r="H41" s="166" t="s">
        <v>44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45</v>
      </c>
      <c r="E50" s="170"/>
      <c r="F50" s="170"/>
      <c r="G50" s="169" t="s">
        <v>46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47</v>
      </c>
      <c r="E61" s="172"/>
      <c r="F61" s="173" t="s">
        <v>48</v>
      </c>
      <c r="G61" s="171" t="s">
        <v>47</v>
      </c>
      <c r="H61" s="172"/>
      <c r="I61" s="172"/>
      <c r="J61" s="174" t="s">
        <v>48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49</v>
      </c>
      <c r="E65" s="175"/>
      <c r="F65" s="175"/>
      <c r="G65" s="169" t="s">
        <v>50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47</v>
      </c>
      <c r="E76" s="172"/>
      <c r="F76" s="173" t="s">
        <v>48</v>
      </c>
      <c r="G76" s="171" t="s">
        <v>47</v>
      </c>
      <c r="H76" s="172"/>
      <c r="I76" s="172"/>
      <c r="J76" s="174" t="s">
        <v>48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3.25" customHeight="1">
      <c r="A85" s="35"/>
      <c r="B85" s="36"/>
      <c r="C85" s="37"/>
      <c r="D85" s="37"/>
      <c r="E85" s="180" t="str">
        <f>E7</f>
        <v>Gymnázium AS Banská Bystrica rekonštrukcia objektov ZNÍŽENIE ENERGETICKEJ NÁROČNOSTI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8"/>
      <c r="C86" s="29" t="s">
        <v>92</v>
      </c>
      <c r="D86" s="19"/>
      <c r="E86" s="19"/>
      <c r="F86" s="19"/>
      <c r="G86" s="19"/>
      <c r="H86" s="19"/>
      <c r="I86" s="19"/>
      <c r="J86" s="19"/>
      <c r="K86" s="19"/>
      <c r="L86" s="17"/>
    </row>
    <row r="87" hidden="1" s="2" customFormat="1" ht="16.5" customHeight="1">
      <c r="A87" s="35"/>
      <c r="B87" s="36"/>
      <c r="C87" s="37"/>
      <c r="D87" s="37"/>
      <c r="E87" s="180" t="s">
        <v>93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94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7"/>
      <c r="D89" s="37"/>
      <c r="E89" s="73" t="str">
        <f>E11</f>
        <v>02 - Strecha učebne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7"/>
      <c r="E91" s="37"/>
      <c r="F91" s="24" t="str">
        <f>F14</f>
        <v>Komenského 18, 974 01 Banská Bystrica</v>
      </c>
      <c r="G91" s="37"/>
      <c r="H91" s="37"/>
      <c r="I91" s="29" t="s">
        <v>21</v>
      </c>
      <c r="J91" s="76" t="str">
        <f>IF(J14="","",J14)</f>
        <v>7. 7. 2020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40.05" customHeight="1">
      <c r="A93" s="35"/>
      <c r="B93" s="36"/>
      <c r="C93" s="29" t="s">
        <v>23</v>
      </c>
      <c r="D93" s="37"/>
      <c r="E93" s="37"/>
      <c r="F93" s="24" t="str">
        <f>E17</f>
        <v>Gymnázium Andreja Sládkoviča Komenského 18, 974 01</v>
      </c>
      <c r="G93" s="37"/>
      <c r="H93" s="37"/>
      <c r="I93" s="29" t="s">
        <v>28</v>
      </c>
      <c r="J93" s="33" t="str">
        <f>E23</f>
        <v>x-arch s.r.o., Kollárova 44, 974 01 Banská Bystric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30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81" t="s">
        <v>100</v>
      </c>
      <c r="D96" s="182"/>
      <c r="E96" s="182"/>
      <c r="F96" s="182"/>
      <c r="G96" s="182"/>
      <c r="H96" s="182"/>
      <c r="I96" s="182"/>
      <c r="J96" s="183" t="s">
        <v>101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84" t="s">
        <v>102</v>
      </c>
      <c r="D98" s="37"/>
      <c r="E98" s="37"/>
      <c r="F98" s="37"/>
      <c r="G98" s="37"/>
      <c r="H98" s="37"/>
      <c r="I98" s="37"/>
      <c r="J98" s="107">
        <f>J130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103</v>
      </c>
    </row>
    <row r="99" hidden="1" s="9" customFormat="1" ht="24.96" customHeight="1">
      <c r="A99" s="9"/>
      <c r="B99" s="185"/>
      <c r="C99" s="186"/>
      <c r="D99" s="187" t="s">
        <v>104</v>
      </c>
      <c r="E99" s="188"/>
      <c r="F99" s="188"/>
      <c r="G99" s="188"/>
      <c r="H99" s="188"/>
      <c r="I99" s="188"/>
      <c r="J99" s="189">
        <f>J131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1"/>
      <c r="C100" s="130"/>
      <c r="D100" s="192" t="s">
        <v>367</v>
      </c>
      <c r="E100" s="193"/>
      <c r="F100" s="193"/>
      <c r="G100" s="193"/>
      <c r="H100" s="193"/>
      <c r="I100" s="193"/>
      <c r="J100" s="194">
        <f>J132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1"/>
      <c r="C101" s="130"/>
      <c r="D101" s="192" t="s">
        <v>105</v>
      </c>
      <c r="E101" s="193"/>
      <c r="F101" s="193"/>
      <c r="G101" s="193"/>
      <c r="H101" s="193"/>
      <c r="I101" s="193"/>
      <c r="J101" s="194">
        <f>J136</f>
        <v>0</v>
      </c>
      <c r="K101" s="130"/>
      <c r="L101" s="19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1"/>
      <c r="C102" s="130"/>
      <c r="D102" s="192" t="s">
        <v>368</v>
      </c>
      <c r="E102" s="193"/>
      <c r="F102" s="193"/>
      <c r="G102" s="193"/>
      <c r="H102" s="193"/>
      <c r="I102" s="193"/>
      <c r="J102" s="194">
        <f>J144</f>
        <v>0</v>
      </c>
      <c r="K102" s="130"/>
      <c r="L102" s="19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5"/>
      <c r="C103" s="186"/>
      <c r="D103" s="187" t="s">
        <v>106</v>
      </c>
      <c r="E103" s="188"/>
      <c r="F103" s="188"/>
      <c r="G103" s="188"/>
      <c r="H103" s="188"/>
      <c r="I103" s="188"/>
      <c r="J103" s="189">
        <f>J146</f>
        <v>0</v>
      </c>
      <c r="K103" s="186"/>
      <c r="L103" s="19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91"/>
      <c r="C104" s="130"/>
      <c r="D104" s="192" t="s">
        <v>369</v>
      </c>
      <c r="E104" s="193"/>
      <c r="F104" s="193"/>
      <c r="G104" s="193"/>
      <c r="H104" s="193"/>
      <c r="I104" s="193"/>
      <c r="J104" s="194">
        <f>J147</f>
        <v>0</v>
      </c>
      <c r="K104" s="130"/>
      <c r="L104" s="19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1"/>
      <c r="C105" s="130"/>
      <c r="D105" s="192" t="s">
        <v>108</v>
      </c>
      <c r="E105" s="193"/>
      <c r="F105" s="193"/>
      <c r="G105" s="193"/>
      <c r="H105" s="193"/>
      <c r="I105" s="193"/>
      <c r="J105" s="194">
        <f>J160</f>
        <v>0</v>
      </c>
      <c r="K105" s="130"/>
      <c r="L105" s="19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1"/>
      <c r="C106" s="130"/>
      <c r="D106" s="192" t="s">
        <v>110</v>
      </c>
      <c r="E106" s="193"/>
      <c r="F106" s="193"/>
      <c r="G106" s="193"/>
      <c r="H106" s="193"/>
      <c r="I106" s="193"/>
      <c r="J106" s="194">
        <f>J169</f>
        <v>0</v>
      </c>
      <c r="K106" s="130"/>
      <c r="L106" s="19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5"/>
      <c r="C107" s="186"/>
      <c r="D107" s="187" t="s">
        <v>112</v>
      </c>
      <c r="E107" s="188"/>
      <c r="F107" s="188"/>
      <c r="G107" s="188"/>
      <c r="H107" s="188"/>
      <c r="I107" s="188"/>
      <c r="J107" s="189">
        <f>J175</f>
        <v>0</v>
      </c>
      <c r="K107" s="186"/>
      <c r="L107" s="1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9" customFormat="1" ht="24.96" customHeight="1">
      <c r="A108" s="9"/>
      <c r="B108" s="185"/>
      <c r="C108" s="186"/>
      <c r="D108" s="187" t="s">
        <v>113</v>
      </c>
      <c r="E108" s="188"/>
      <c r="F108" s="188"/>
      <c r="G108" s="188"/>
      <c r="H108" s="188"/>
      <c r="I108" s="188"/>
      <c r="J108" s="189">
        <f>J177</f>
        <v>0</v>
      </c>
      <c r="K108" s="186"/>
      <c r="L108" s="19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 s="2" customFormat="1" ht="6.96" customHeight="1">
      <c r="A110" s="35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/>
    <row r="112" hidden="1"/>
    <row r="113" hidden="1"/>
    <row r="114" s="2" customFormat="1" ht="6.96" customHeight="1">
      <c r="A114" s="35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114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15</v>
      </c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3.25" customHeight="1">
      <c r="A118" s="35"/>
      <c r="B118" s="36"/>
      <c r="C118" s="37"/>
      <c r="D118" s="37"/>
      <c r="E118" s="180" t="str">
        <f>E7</f>
        <v>Gymnázium AS Banská Bystrica rekonštrukcia objektov ZNÍŽENIE ENERGETICKEJ NÁROČNOSTI</v>
      </c>
      <c r="F118" s="29"/>
      <c r="G118" s="29"/>
      <c r="H118" s="29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" customFormat="1" ht="12" customHeight="1">
      <c r="B119" s="18"/>
      <c r="C119" s="29" t="s">
        <v>92</v>
      </c>
      <c r="D119" s="19"/>
      <c r="E119" s="19"/>
      <c r="F119" s="19"/>
      <c r="G119" s="19"/>
      <c r="H119" s="19"/>
      <c r="I119" s="19"/>
      <c r="J119" s="19"/>
      <c r="K119" s="19"/>
      <c r="L119" s="17"/>
    </row>
    <row r="120" s="2" customFormat="1" ht="16.5" customHeight="1">
      <c r="A120" s="35"/>
      <c r="B120" s="36"/>
      <c r="C120" s="37"/>
      <c r="D120" s="37"/>
      <c r="E120" s="180" t="s">
        <v>93</v>
      </c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94</v>
      </c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E11</f>
        <v>02 - Strecha učebne</v>
      </c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19</v>
      </c>
      <c r="D124" s="37"/>
      <c r="E124" s="37"/>
      <c r="F124" s="24" t="str">
        <f>F14</f>
        <v>Komenského 18, 974 01 Banská Bystrica</v>
      </c>
      <c r="G124" s="37"/>
      <c r="H124" s="37"/>
      <c r="I124" s="29" t="s">
        <v>21</v>
      </c>
      <c r="J124" s="76" t="str">
        <f>IF(J14="","",J14)</f>
        <v>7. 7. 2020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40.05" customHeight="1">
      <c r="A126" s="35"/>
      <c r="B126" s="36"/>
      <c r="C126" s="29" t="s">
        <v>23</v>
      </c>
      <c r="D126" s="37"/>
      <c r="E126" s="37"/>
      <c r="F126" s="24" t="str">
        <f>E17</f>
        <v>Gymnázium Andreja Sládkoviča Komenského 18, 974 01</v>
      </c>
      <c r="G126" s="37"/>
      <c r="H126" s="37"/>
      <c r="I126" s="29" t="s">
        <v>28</v>
      </c>
      <c r="J126" s="33" t="str">
        <f>E23</f>
        <v>x-arch s.r.o., Kollárova 44, 974 01 Banská Bystric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26</v>
      </c>
      <c r="D127" s="37"/>
      <c r="E127" s="37"/>
      <c r="F127" s="24" t="str">
        <f>IF(E20="","",E20)</f>
        <v>Vyplň údaj</v>
      </c>
      <c r="G127" s="37"/>
      <c r="H127" s="37"/>
      <c r="I127" s="29" t="s">
        <v>30</v>
      </c>
      <c r="J127" s="33" t="str">
        <f>E26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96"/>
      <c r="B129" s="197"/>
      <c r="C129" s="198" t="s">
        <v>115</v>
      </c>
      <c r="D129" s="199" t="s">
        <v>57</v>
      </c>
      <c r="E129" s="199" t="s">
        <v>53</v>
      </c>
      <c r="F129" s="199" t="s">
        <v>54</v>
      </c>
      <c r="G129" s="199" t="s">
        <v>116</v>
      </c>
      <c r="H129" s="199" t="s">
        <v>117</v>
      </c>
      <c r="I129" s="199" t="s">
        <v>118</v>
      </c>
      <c r="J129" s="200" t="s">
        <v>101</v>
      </c>
      <c r="K129" s="201" t="s">
        <v>119</v>
      </c>
      <c r="L129" s="202"/>
      <c r="M129" s="97" t="s">
        <v>1</v>
      </c>
      <c r="N129" s="98" t="s">
        <v>36</v>
      </c>
      <c r="O129" s="98" t="s">
        <v>120</v>
      </c>
      <c r="P129" s="98" t="s">
        <v>121</v>
      </c>
      <c r="Q129" s="98" t="s">
        <v>122</v>
      </c>
      <c r="R129" s="98" t="s">
        <v>123</v>
      </c>
      <c r="S129" s="98" t="s">
        <v>124</v>
      </c>
      <c r="T129" s="99" t="s">
        <v>125</v>
      </c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</row>
    <row r="130" s="2" customFormat="1" ht="22.8" customHeight="1">
      <c r="A130" s="35"/>
      <c r="B130" s="36"/>
      <c r="C130" s="104" t="s">
        <v>102</v>
      </c>
      <c r="D130" s="37"/>
      <c r="E130" s="37"/>
      <c r="F130" s="37"/>
      <c r="G130" s="37"/>
      <c r="H130" s="37"/>
      <c r="I130" s="37"/>
      <c r="J130" s="203">
        <f>BK130</f>
        <v>0</v>
      </c>
      <c r="K130" s="37"/>
      <c r="L130" s="41"/>
      <c r="M130" s="100"/>
      <c r="N130" s="204"/>
      <c r="O130" s="101"/>
      <c r="P130" s="205">
        <f>P131+P146+P175+P177</f>
        <v>0</v>
      </c>
      <c r="Q130" s="101"/>
      <c r="R130" s="205">
        <f>R131+R146+R175+R177</f>
        <v>6.2176430530000015</v>
      </c>
      <c r="S130" s="101"/>
      <c r="T130" s="206">
        <f>T131+T146+T175+T177</f>
        <v>0.99731780000000003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71</v>
      </c>
      <c r="AU130" s="14" t="s">
        <v>103</v>
      </c>
      <c r="BK130" s="207">
        <f>BK131+BK146+BK175+BK177</f>
        <v>0</v>
      </c>
    </row>
    <row r="131" s="12" customFormat="1" ht="25.92" customHeight="1">
      <c r="A131" s="12"/>
      <c r="B131" s="208"/>
      <c r="C131" s="209"/>
      <c r="D131" s="210" t="s">
        <v>71</v>
      </c>
      <c r="E131" s="211" t="s">
        <v>126</v>
      </c>
      <c r="F131" s="211" t="s">
        <v>127</v>
      </c>
      <c r="G131" s="209"/>
      <c r="H131" s="209"/>
      <c r="I131" s="212"/>
      <c r="J131" s="213">
        <f>BK131</f>
        <v>0</v>
      </c>
      <c r="K131" s="209"/>
      <c r="L131" s="214"/>
      <c r="M131" s="215"/>
      <c r="N131" s="216"/>
      <c r="O131" s="216"/>
      <c r="P131" s="217">
        <f>P132+P136+P144</f>
        <v>0</v>
      </c>
      <c r="Q131" s="216"/>
      <c r="R131" s="217">
        <f>R132+R136+R144</f>
        <v>0.328291</v>
      </c>
      <c r="S131" s="216"/>
      <c r="T131" s="218">
        <f>T132+T136+T144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9" t="s">
        <v>76</v>
      </c>
      <c r="AT131" s="220" t="s">
        <v>71</v>
      </c>
      <c r="AU131" s="220" t="s">
        <v>72</v>
      </c>
      <c r="AY131" s="219" t="s">
        <v>128</v>
      </c>
      <c r="BK131" s="221">
        <f>BK132+BK136+BK144</f>
        <v>0</v>
      </c>
    </row>
    <row r="132" s="12" customFormat="1" ht="22.8" customHeight="1">
      <c r="A132" s="12"/>
      <c r="B132" s="208"/>
      <c r="C132" s="209"/>
      <c r="D132" s="210" t="s">
        <v>71</v>
      </c>
      <c r="E132" s="222" t="s">
        <v>152</v>
      </c>
      <c r="F132" s="222" t="s">
        <v>370</v>
      </c>
      <c r="G132" s="209"/>
      <c r="H132" s="209"/>
      <c r="I132" s="212"/>
      <c r="J132" s="223">
        <f>BK132</f>
        <v>0</v>
      </c>
      <c r="K132" s="209"/>
      <c r="L132" s="214"/>
      <c r="M132" s="215"/>
      <c r="N132" s="216"/>
      <c r="O132" s="216"/>
      <c r="P132" s="217">
        <f>SUM(P133:P135)</f>
        <v>0</v>
      </c>
      <c r="Q132" s="216"/>
      <c r="R132" s="217">
        <f>SUM(R133:R135)</f>
        <v>0.32797599999999999</v>
      </c>
      <c r="S132" s="216"/>
      <c r="T132" s="218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9" t="s">
        <v>76</v>
      </c>
      <c r="AT132" s="220" t="s">
        <v>71</v>
      </c>
      <c r="AU132" s="220" t="s">
        <v>76</v>
      </c>
      <c r="AY132" s="219" t="s">
        <v>128</v>
      </c>
      <c r="BK132" s="221">
        <f>SUM(BK133:BK135)</f>
        <v>0</v>
      </c>
    </row>
    <row r="133" s="2" customFormat="1" ht="24.15" customHeight="1">
      <c r="A133" s="35"/>
      <c r="B133" s="36"/>
      <c r="C133" s="224" t="s">
        <v>76</v>
      </c>
      <c r="D133" s="224" t="s">
        <v>131</v>
      </c>
      <c r="E133" s="225" t="s">
        <v>371</v>
      </c>
      <c r="F133" s="226" t="s">
        <v>372</v>
      </c>
      <c r="G133" s="227" t="s">
        <v>134</v>
      </c>
      <c r="H133" s="228">
        <v>44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38</v>
      </c>
      <c r="O133" s="88"/>
      <c r="P133" s="234">
        <f>O133*H133</f>
        <v>0</v>
      </c>
      <c r="Q133" s="234">
        <v>0.00040000000000000002</v>
      </c>
      <c r="R133" s="234">
        <f>Q133*H133</f>
        <v>0.017600000000000001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135</v>
      </c>
      <c r="AT133" s="236" t="s">
        <v>131</v>
      </c>
      <c r="AU133" s="236" t="s">
        <v>84</v>
      </c>
      <c r="AY133" s="14" t="s">
        <v>128</v>
      </c>
      <c r="BE133" s="237">
        <f>IF(N133="základná",J133,0)</f>
        <v>0</v>
      </c>
      <c r="BF133" s="237">
        <f>IF(N133="znížená",J133,0)</f>
        <v>0</v>
      </c>
      <c r="BG133" s="237">
        <f>IF(N133="zákl. prenesená",J133,0)</f>
        <v>0</v>
      </c>
      <c r="BH133" s="237">
        <f>IF(N133="zníž. prenesená",J133,0)</f>
        <v>0</v>
      </c>
      <c r="BI133" s="237">
        <f>IF(N133="nulová",J133,0)</f>
        <v>0</v>
      </c>
      <c r="BJ133" s="14" t="s">
        <v>84</v>
      </c>
      <c r="BK133" s="237">
        <f>ROUND(I133*H133,2)</f>
        <v>0</v>
      </c>
      <c r="BL133" s="14" t="s">
        <v>135</v>
      </c>
      <c r="BM133" s="236" t="s">
        <v>373</v>
      </c>
    </row>
    <row r="134" s="2" customFormat="1" ht="24.15" customHeight="1">
      <c r="A134" s="35"/>
      <c r="B134" s="36"/>
      <c r="C134" s="224" t="s">
        <v>84</v>
      </c>
      <c r="D134" s="224" t="s">
        <v>131</v>
      </c>
      <c r="E134" s="225" t="s">
        <v>374</v>
      </c>
      <c r="F134" s="226" t="s">
        <v>375</v>
      </c>
      <c r="G134" s="227" t="s">
        <v>134</v>
      </c>
      <c r="H134" s="228">
        <v>44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38</v>
      </c>
      <c r="O134" s="88"/>
      <c r="P134" s="234">
        <f>O134*H134</f>
        <v>0</v>
      </c>
      <c r="Q134" s="234">
        <v>0.0028999999999999998</v>
      </c>
      <c r="R134" s="234">
        <f>Q134*H134</f>
        <v>0.12759999999999999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135</v>
      </c>
      <c r="AT134" s="236" t="s">
        <v>131</v>
      </c>
      <c r="AU134" s="236" t="s">
        <v>84</v>
      </c>
      <c r="AY134" s="14" t="s">
        <v>128</v>
      </c>
      <c r="BE134" s="237">
        <f>IF(N134="základná",J134,0)</f>
        <v>0</v>
      </c>
      <c r="BF134" s="237">
        <f>IF(N134="znížená",J134,0)</f>
        <v>0</v>
      </c>
      <c r="BG134" s="237">
        <f>IF(N134="zákl. prenesená",J134,0)</f>
        <v>0</v>
      </c>
      <c r="BH134" s="237">
        <f>IF(N134="zníž. prenesená",J134,0)</f>
        <v>0</v>
      </c>
      <c r="BI134" s="237">
        <f>IF(N134="nulová",J134,0)</f>
        <v>0</v>
      </c>
      <c r="BJ134" s="14" t="s">
        <v>84</v>
      </c>
      <c r="BK134" s="237">
        <f>ROUND(I134*H134,2)</f>
        <v>0</v>
      </c>
      <c r="BL134" s="14" t="s">
        <v>135</v>
      </c>
      <c r="BM134" s="236" t="s">
        <v>376</v>
      </c>
    </row>
    <row r="135" s="2" customFormat="1" ht="24.15" customHeight="1">
      <c r="A135" s="35"/>
      <c r="B135" s="36"/>
      <c r="C135" s="224" t="s">
        <v>141</v>
      </c>
      <c r="D135" s="224" t="s">
        <v>131</v>
      </c>
      <c r="E135" s="225" t="s">
        <v>377</v>
      </c>
      <c r="F135" s="226" t="s">
        <v>378</v>
      </c>
      <c r="G135" s="227" t="s">
        <v>134</v>
      </c>
      <c r="H135" s="228">
        <v>44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38</v>
      </c>
      <c r="O135" s="88"/>
      <c r="P135" s="234">
        <f>O135*H135</f>
        <v>0</v>
      </c>
      <c r="Q135" s="234">
        <v>0.0041539999999999997</v>
      </c>
      <c r="R135" s="234">
        <f>Q135*H135</f>
        <v>0.18277599999999999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135</v>
      </c>
      <c r="AT135" s="236" t="s">
        <v>131</v>
      </c>
      <c r="AU135" s="236" t="s">
        <v>84</v>
      </c>
      <c r="AY135" s="14" t="s">
        <v>128</v>
      </c>
      <c r="BE135" s="237">
        <f>IF(N135="základná",J135,0)</f>
        <v>0</v>
      </c>
      <c r="BF135" s="237">
        <f>IF(N135="znížená",J135,0)</f>
        <v>0</v>
      </c>
      <c r="BG135" s="237">
        <f>IF(N135="zákl. prenesená",J135,0)</f>
        <v>0</v>
      </c>
      <c r="BH135" s="237">
        <f>IF(N135="zníž. prenesená",J135,0)</f>
        <v>0</v>
      </c>
      <c r="BI135" s="237">
        <f>IF(N135="nulová",J135,0)</f>
        <v>0</v>
      </c>
      <c r="BJ135" s="14" t="s">
        <v>84</v>
      </c>
      <c r="BK135" s="237">
        <f>ROUND(I135*H135,2)</f>
        <v>0</v>
      </c>
      <c r="BL135" s="14" t="s">
        <v>135</v>
      </c>
      <c r="BM135" s="236" t="s">
        <v>379</v>
      </c>
    </row>
    <row r="136" s="12" customFormat="1" ht="22.8" customHeight="1">
      <c r="A136" s="12"/>
      <c r="B136" s="208"/>
      <c r="C136" s="209"/>
      <c r="D136" s="210" t="s">
        <v>71</v>
      </c>
      <c r="E136" s="222" t="s">
        <v>129</v>
      </c>
      <c r="F136" s="222" t="s">
        <v>130</v>
      </c>
      <c r="G136" s="209"/>
      <c r="H136" s="209"/>
      <c r="I136" s="212"/>
      <c r="J136" s="223">
        <f>BK136</f>
        <v>0</v>
      </c>
      <c r="K136" s="209"/>
      <c r="L136" s="214"/>
      <c r="M136" s="215"/>
      <c r="N136" s="216"/>
      <c r="O136" s="216"/>
      <c r="P136" s="217">
        <f>SUM(P137:P143)</f>
        <v>0</v>
      </c>
      <c r="Q136" s="216"/>
      <c r="R136" s="217">
        <f>SUM(R137:R143)</f>
        <v>0.00031500000000000001</v>
      </c>
      <c r="S136" s="216"/>
      <c r="T136" s="218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9" t="s">
        <v>76</v>
      </c>
      <c r="AT136" s="220" t="s">
        <v>71</v>
      </c>
      <c r="AU136" s="220" t="s">
        <v>76</v>
      </c>
      <c r="AY136" s="219" t="s">
        <v>128</v>
      </c>
      <c r="BK136" s="221">
        <f>SUM(BK137:BK143)</f>
        <v>0</v>
      </c>
    </row>
    <row r="137" s="2" customFormat="1" ht="14.4" customHeight="1">
      <c r="A137" s="35"/>
      <c r="B137" s="36"/>
      <c r="C137" s="224" t="s">
        <v>135</v>
      </c>
      <c r="D137" s="224" t="s">
        <v>131</v>
      </c>
      <c r="E137" s="225" t="s">
        <v>380</v>
      </c>
      <c r="F137" s="226" t="s">
        <v>381</v>
      </c>
      <c r="G137" s="227" t="s">
        <v>203</v>
      </c>
      <c r="H137" s="228">
        <v>10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38</v>
      </c>
      <c r="O137" s="88"/>
      <c r="P137" s="234">
        <f>O137*H137</f>
        <v>0</v>
      </c>
      <c r="Q137" s="234">
        <v>3.15E-05</v>
      </c>
      <c r="R137" s="234">
        <f>Q137*H137</f>
        <v>0.00031500000000000001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135</v>
      </c>
      <c r="AT137" s="236" t="s">
        <v>131</v>
      </c>
      <c r="AU137" s="236" t="s">
        <v>84</v>
      </c>
      <c r="AY137" s="14" t="s">
        <v>128</v>
      </c>
      <c r="BE137" s="237">
        <f>IF(N137="základná",J137,0)</f>
        <v>0</v>
      </c>
      <c r="BF137" s="237">
        <f>IF(N137="znížená",J137,0)</f>
        <v>0</v>
      </c>
      <c r="BG137" s="237">
        <f>IF(N137="zákl. prenesená",J137,0)</f>
        <v>0</v>
      </c>
      <c r="BH137" s="237">
        <f>IF(N137="zníž. prenesená",J137,0)</f>
        <v>0</v>
      </c>
      <c r="BI137" s="237">
        <f>IF(N137="nulová",J137,0)</f>
        <v>0</v>
      </c>
      <c r="BJ137" s="14" t="s">
        <v>84</v>
      </c>
      <c r="BK137" s="237">
        <f>ROUND(I137*H137,2)</f>
        <v>0</v>
      </c>
      <c r="BL137" s="14" t="s">
        <v>135</v>
      </c>
      <c r="BM137" s="236" t="s">
        <v>382</v>
      </c>
    </row>
    <row r="138" s="2" customFormat="1" ht="14.4" customHeight="1">
      <c r="A138" s="35"/>
      <c r="B138" s="36"/>
      <c r="C138" s="224" t="s">
        <v>148</v>
      </c>
      <c r="D138" s="224" t="s">
        <v>131</v>
      </c>
      <c r="E138" s="225" t="s">
        <v>137</v>
      </c>
      <c r="F138" s="226" t="s">
        <v>138</v>
      </c>
      <c r="G138" s="227" t="s">
        <v>139</v>
      </c>
      <c r="H138" s="228">
        <v>0.997</v>
      </c>
      <c r="I138" s="229"/>
      <c r="J138" s="230">
        <f>ROUND(I138*H138,2)</f>
        <v>0</v>
      </c>
      <c r="K138" s="231"/>
      <c r="L138" s="41"/>
      <c r="M138" s="232" t="s">
        <v>1</v>
      </c>
      <c r="N138" s="233" t="s">
        <v>38</v>
      </c>
      <c r="O138" s="88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135</v>
      </c>
      <c r="AT138" s="236" t="s">
        <v>131</v>
      </c>
      <c r="AU138" s="236" t="s">
        <v>84</v>
      </c>
      <c r="AY138" s="14" t="s">
        <v>128</v>
      </c>
      <c r="BE138" s="237">
        <f>IF(N138="základná",J138,0)</f>
        <v>0</v>
      </c>
      <c r="BF138" s="237">
        <f>IF(N138="znížená",J138,0)</f>
        <v>0</v>
      </c>
      <c r="BG138" s="237">
        <f>IF(N138="zákl. prenesená",J138,0)</f>
        <v>0</v>
      </c>
      <c r="BH138" s="237">
        <f>IF(N138="zníž. prenesená",J138,0)</f>
        <v>0</v>
      </c>
      <c r="BI138" s="237">
        <f>IF(N138="nulová",J138,0)</f>
        <v>0</v>
      </c>
      <c r="BJ138" s="14" t="s">
        <v>84</v>
      </c>
      <c r="BK138" s="237">
        <f>ROUND(I138*H138,2)</f>
        <v>0</v>
      </c>
      <c r="BL138" s="14" t="s">
        <v>135</v>
      </c>
      <c r="BM138" s="236" t="s">
        <v>383</v>
      </c>
    </row>
    <row r="139" s="2" customFormat="1" ht="24.15" customHeight="1">
      <c r="A139" s="35"/>
      <c r="B139" s="36"/>
      <c r="C139" s="224" t="s">
        <v>152</v>
      </c>
      <c r="D139" s="224" t="s">
        <v>131</v>
      </c>
      <c r="E139" s="225" t="s">
        <v>142</v>
      </c>
      <c r="F139" s="226" t="s">
        <v>143</v>
      </c>
      <c r="G139" s="227" t="s">
        <v>139</v>
      </c>
      <c r="H139" s="228">
        <v>38.883000000000003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38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135</v>
      </c>
      <c r="AT139" s="236" t="s">
        <v>131</v>
      </c>
      <c r="AU139" s="236" t="s">
        <v>84</v>
      </c>
      <c r="AY139" s="14" t="s">
        <v>128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84</v>
      </c>
      <c r="BK139" s="237">
        <f>ROUND(I139*H139,2)</f>
        <v>0</v>
      </c>
      <c r="BL139" s="14" t="s">
        <v>135</v>
      </c>
      <c r="BM139" s="236" t="s">
        <v>384</v>
      </c>
    </row>
    <row r="140" s="2" customFormat="1" ht="24.15" customHeight="1">
      <c r="A140" s="35"/>
      <c r="B140" s="36"/>
      <c r="C140" s="224" t="s">
        <v>156</v>
      </c>
      <c r="D140" s="224" t="s">
        <v>131</v>
      </c>
      <c r="E140" s="225" t="s">
        <v>145</v>
      </c>
      <c r="F140" s="226" t="s">
        <v>146</v>
      </c>
      <c r="G140" s="227" t="s">
        <v>139</v>
      </c>
      <c r="H140" s="228">
        <v>0.997</v>
      </c>
      <c r="I140" s="229"/>
      <c r="J140" s="230">
        <f>ROUND(I140*H140,2)</f>
        <v>0</v>
      </c>
      <c r="K140" s="231"/>
      <c r="L140" s="41"/>
      <c r="M140" s="232" t="s">
        <v>1</v>
      </c>
      <c r="N140" s="233" t="s">
        <v>38</v>
      </c>
      <c r="O140" s="88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6" t="s">
        <v>135</v>
      </c>
      <c r="AT140" s="236" t="s">
        <v>131</v>
      </c>
      <c r="AU140" s="236" t="s">
        <v>84</v>
      </c>
      <c r="AY140" s="14" t="s">
        <v>128</v>
      </c>
      <c r="BE140" s="237">
        <f>IF(N140="základná",J140,0)</f>
        <v>0</v>
      </c>
      <c r="BF140" s="237">
        <f>IF(N140="znížená",J140,0)</f>
        <v>0</v>
      </c>
      <c r="BG140" s="237">
        <f>IF(N140="zákl. prenesená",J140,0)</f>
        <v>0</v>
      </c>
      <c r="BH140" s="237">
        <f>IF(N140="zníž. prenesená",J140,0)</f>
        <v>0</v>
      </c>
      <c r="BI140" s="237">
        <f>IF(N140="nulová",J140,0)</f>
        <v>0</v>
      </c>
      <c r="BJ140" s="14" t="s">
        <v>84</v>
      </c>
      <c r="BK140" s="237">
        <f>ROUND(I140*H140,2)</f>
        <v>0</v>
      </c>
      <c r="BL140" s="14" t="s">
        <v>135</v>
      </c>
      <c r="BM140" s="236" t="s">
        <v>385</v>
      </c>
    </row>
    <row r="141" s="2" customFormat="1" ht="24.15" customHeight="1">
      <c r="A141" s="35"/>
      <c r="B141" s="36"/>
      <c r="C141" s="224" t="s">
        <v>164</v>
      </c>
      <c r="D141" s="224" t="s">
        <v>131</v>
      </c>
      <c r="E141" s="225" t="s">
        <v>149</v>
      </c>
      <c r="F141" s="226" t="s">
        <v>150</v>
      </c>
      <c r="G141" s="227" t="s">
        <v>139</v>
      </c>
      <c r="H141" s="228">
        <v>1.994</v>
      </c>
      <c r="I141" s="229"/>
      <c r="J141" s="230">
        <f>ROUND(I141*H141,2)</f>
        <v>0</v>
      </c>
      <c r="K141" s="231"/>
      <c r="L141" s="41"/>
      <c r="M141" s="232" t="s">
        <v>1</v>
      </c>
      <c r="N141" s="233" t="s">
        <v>38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135</v>
      </c>
      <c r="AT141" s="236" t="s">
        <v>131</v>
      </c>
      <c r="AU141" s="236" t="s">
        <v>84</v>
      </c>
      <c r="AY141" s="14" t="s">
        <v>128</v>
      </c>
      <c r="BE141" s="237">
        <f>IF(N141="základná",J141,0)</f>
        <v>0</v>
      </c>
      <c r="BF141" s="237">
        <f>IF(N141="znížená",J141,0)</f>
        <v>0</v>
      </c>
      <c r="BG141" s="237">
        <f>IF(N141="zákl. prenesená",J141,0)</f>
        <v>0</v>
      </c>
      <c r="BH141" s="237">
        <f>IF(N141="zníž. prenesená",J141,0)</f>
        <v>0</v>
      </c>
      <c r="BI141" s="237">
        <f>IF(N141="nulová",J141,0)</f>
        <v>0</v>
      </c>
      <c r="BJ141" s="14" t="s">
        <v>84</v>
      </c>
      <c r="BK141" s="237">
        <f>ROUND(I141*H141,2)</f>
        <v>0</v>
      </c>
      <c r="BL141" s="14" t="s">
        <v>135</v>
      </c>
      <c r="BM141" s="236" t="s">
        <v>386</v>
      </c>
    </row>
    <row r="142" s="2" customFormat="1" ht="24.15" customHeight="1">
      <c r="A142" s="35"/>
      <c r="B142" s="36"/>
      <c r="C142" s="224" t="s">
        <v>129</v>
      </c>
      <c r="D142" s="224" t="s">
        <v>131</v>
      </c>
      <c r="E142" s="225" t="s">
        <v>153</v>
      </c>
      <c r="F142" s="226" t="s">
        <v>154</v>
      </c>
      <c r="G142" s="227" t="s">
        <v>139</v>
      </c>
      <c r="H142" s="228">
        <v>0.997</v>
      </c>
      <c r="I142" s="229"/>
      <c r="J142" s="230">
        <f>ROUND(I142*H142,2)</f>
        <v>0</v>
      </c>
      <c r="K142" s="231"/>
      <c r="L142" s="41"/>
      <c r="M142" s="232" t="s">
        <v>1</v>
      </c>
      <c r="N142" s="233" t="s">
        <v>38</v>
      </c>
      <c r="O142" s="88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6" t="s">
        <v>135</v>
      </c>
      <c r="AT142" s="236" t="s">
        <v>131</v>
      </c>
      <c r="AU142" s="236" t="s">
        <v>84</v>
      </c>
      <c r="AY142" s="14" t="s">
        <v>128</v>
      </c>
      <c r="BE142" s="237">
        <f>IF(N142="základná",J142,0)</f>
        <v>0</v>
      </c>
      <c r="BF142" s="237">
        <f>IF(N142="znížená",J142,0)</f>
        <v>0</v>
      </c>
      <c r="BG142" s="237">
        <f>IF(N142="zákl. prenesená",J142,0)</f>
        <v>0</v>
      </c>
      <c r="BH142" s="237">
        <f>IF(N142="zníž. prenesená",J142,0)</f>
        <v>0</v>
      </c>
      <c r="BI142" s="237">
        <f>IF(N142="nulová",J142,0)</f>
        <v>0</v>
      </c>
      <c r="BJ142" s="14" t="s">
        <v>84</v>
      </c>
      <c r="BK142" s="237">
        <f>ROUND(I142*H142,2)</f>
        <v>0</v>
      </c>
      <c r="BL142" s="14" t="s">
        <v>135</v>
      </c>
      <c r="BM142" s="236" t="s">
        <v>387</v>
      </c>
    </row>
    <row r="143" s="2" customFormat="1" ht="24.15" customHeight="1">
      <c r="A143" s="35"/>
      <c r="B143" s="36"/>
      <c r="C143" s="224" t="s">
        <v>175</v>
      </c>
      <c r="D143" s="224" t="s">
        <v>131</v>
      </c>
      <c r="E143" s="225" t="s">
        <v>388</v>
      </c>
      <c r="F143" s="226" t="s">
        <v>158</v>
      </c>
      <c r="G143" s="227" t="s">
        <v>139</v>
      </c>
      <c r="H143" s="228">
        <v>0.997</v>
      </c>
      <c r="I143" s="229"/>
      <c r="J143" s="230">
        <f>ROUND(I143*H143,2)</f>
        <v>0</v>
      </c>
      <c r="K143" s="231"/>
      <c r="L143" s="41"/>
      <c r="M143" s="232" t="s">
        <v>1</v>
      </c>
      <c r="N143" s="233" t="s">
        <v>38</v>
      </c>
      <c r="O143" s="88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135</v>
      </c>
      <c r="AT143" s="236" t="s">
        <v>131</v>
      </c>
      <c r="AU143" s="236" t="s">
        <v>84</v>
      </c>
      <c r="AY143" s="14" t="s">
        <v>128</v>
      </c>
      <c r="BE143" s="237">
        <f>IF(N143="základná",J143,0)</f>
        <v>0</v>
      </c>
      <c r="BF143" s="237">
        <f>IF(N143="znížená",J143,0)</f>
        <v>0</v>
      </c>
      <c r="BG143" s="237">
        <f>IF(N143="zákl. prenesená",J143,0)</f>
        <v>0</v>
      </c>
      <c r="BH143" s="237">
        <f>IF(N143="zníž. prenesená",J143,0)</f>
        <v>0</v>
      </c>
      <c r="BI143" s="237">
        <f>IF(N143="nulová",J143,0)</f>
        <v>0</v>
      </c>
      <c r="BJ143" s="14" t="s">
        <v>84</v>
      </c>
      <c r="BK143" s="237">
        <f>ROUND(I143*H143,2)</f>
        <v>0</v>
      </c>
      <c r="BL143" s="14" t="s">
        <v>135</v>
      </c>
      <c r="BM143" s="236" t="s">
        <v>389</v>
      </c>
    </row>
    <row r="144" s="12" customFormat="1" ht="22.8" customHeight="1">
      <c r="A144" s="12"/>
      <c r="B144" s="208"/>
      <c r="C144" s="209"/>
      <c r="D144" s="210" t="s">
        <v>71</v>
      </c>
      <c r="E144" s="222" t="s">
        <v>390</v>
      </c>
      <c r="F144" s="222" t="s">
        <v>391</v>
      </c>
      <c r="G144" s="209"/>
      <c r="H144" s="209"/>
      <c r="I144" s="212"/>
      <c r="J144" s="223">
        <f>BK144</f>
        <v>0</v>
      </c>
      <c r="K144" s="209"/>
      <c r="L144" s="214"/>
      <c r="M144" s="215"/>
      <c r="N144" s="216"/>
      <c r="O144" s="216"/>
      <c r="P144" s="217">
        <f>P145</f>
        <v>0</v>
      </c>
      <c r="Q144" s="216"/>
      <c r="R144" s="217">
        <f>R145</f>
        <v>0</v>
      </c>
      <c r="S144" s="216"/>
      <c r="T144" s="218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9" t="s">
        <v>76</v>
      </c>
      <c r="AT144" s="220" t="s">
        <v>71</v>
      </c>
      <c r="AU144" s="220" t="s">
        <v>76</v>
      </c>
      <c r="AY144" s="219" t="s">
        <v>128</v>
      </c>
      <c r="BK144" s="221">
        <f>BK145</f>
        <v>0</v>
      </c>
    </row>
    <row r="145" s="2" customFormat="1" ht="24.15" customHeight="1">
      <c r="A145" s="35"/>
      <c r="B145" s="36"/>
      <c r="C145" s="224" t="s">
        <v>179</v>
      </c>
      <c r="D145" s="224" t="s">
        <v>131</v>
      </c>
      <c r="E145" s="225" t="s">
        <v>392</v>
      </c>
      <c r="F145" s="226" t="s">
        <v>393</v>
      </c>
      <c r="G145" s="227" t="s">
        <v>139</v>
      </c>
      <c r="H145" s="228">
        <v>0.32800000000000001</v>
      </c>
      <c r="I145" s="229"/>
      <c r="J145" s="230">
        <f>ROUND(I145*H145,2)</f>
        <v>0</v>
      </c>
      <c r="K145" s="231"/>
      <c r="L145" s="41"/>
      <c r="M145" s="232" t="s">
        <v>1</v>
      </c>
      <c r="N145" s="233" t="s">
        <v>38</v>
      </c>
      <c r="O145" s="88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135</v>
      </c>
      <c r="AT145" s="236" t="s">
        <v>131</v>
      </c>
      <c r="AU145" s="236" t="s">
        <v>84</v>
      </c>
      <c r="AY145" s="14" t="s">
        <v>128</v>
      </c>
      <c r="BE145" s="237">
        <f>IF(N145="základná",J145,0)</f>
        <v>0</v>
      </c>
      <c r="BF145" s="237">
        <f>IF(N145="znížená",J145,0)</f>
        <v>0</v>
      </c>
      <c r="BG145" s="237">
        <f>IF(N145="zákl. prenesená",J145,0)</f>
        <v>0</v>
      </c>
      <c r="BH145" s="237">
        <f>IF(N145="zníž. prenesená",J145,0)</f>
        <v>0</v>
      </c>
      <c r="BI145" s="237">
        <f>IF(N145="nulová",J145,0)</f>
        <v>0</v>
      </c>
      <c r="BJ145" s="14" t="s">
        <v>84</v>
      </c>
      <c r="BK145" s="237">
        <f>ROUND(I145*H145,2)</f>
        <v>0</v>
      </c>
      <c r="BL145" s="14" t="s">
        <v>135</v>
      </c>
      <c r="BM145" s="236" t="s">
        <v>394</v>
      </c>
    </row>
    <row r="146" s="12" customFormat="1" ht="25.92" customHeight="1">
      <c r="A146" s="12"/>
      <c r="B146" s="208"/>
      <c r="C146" s="209"/>
      <c r="D146" s="210" t="s">
        <v>71</v>
      </c>
      <c r="E146" s="211" t="s">
        <v>160</v>
      </c>
      <c r="F146" s="211" t="s">
        <v>161</v>
      </c>
      <c r="G146" s="209"/>
      <c r="H146" s="209"/>
      <c r="I146" s="212"/>
      <c r="J146" s="213">
        <f>BK146</f>
        <v>0</v>
      </c>
      <c r="K146" s="209"/>
      <c r="L146" s="214"/>
      <c r="M146" s="215"/>
      <c r="N146" s="216"/>
      <c r="O146" s="216"/>
      <c r="P146" s="217">
        <f>P147+P160+P169</f>
        <v>0</v>
      </c>
      <c r="Q146" s="216"/>
      <c r="R146" s="217">
        <f>R147+R160+R169</f>
        <v>5.8893520530000014</v>
      </c>
      <c r="S146" s="216"/>
      <c r="T146" s="218">
        <f>T147+T160+T169</f>
        <v>0.99731780000000003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9" t="s">
        <v>84</v>
      </c>
      <c r="AT146" s="220" t="s">
        <v>71</v>
      </c>
      <c r="AU146" s="220" t="s">
        <v>72</v>
      </c>
      <c r="AY146" s="219" t="s">
        <v>128</v>
      </c>
      <c r="BK146" s="221">
        <f>BK147+BK160+BK169</f>
        <v>0</v>
      </c>
    </row>
    <row r="147" s="12" customFormat="1" ht="22.8" customHeight="1">
      <c r="A147" s="12"/>
      <c r="B147" s="208"/>
      <c r="C147" s="209"/>
      <c r="D147" s="210" t="s">
        <v>71</v>
      </c>
      <c r="E147" s="222" t="s">
        <v>162</v>
      </c>
      <c r="F147" s="222" t="s">
        <v>395</v>
      </c>
      <c r="G147" s="209"/>
      <c r="H147" s="209"/>
      <c r="I147" s="212"/>
      <c r="J147" s="223">
        <f>BK147</f>
        <v>0</v>
      </c>
      <c r="K147" s="209"/>
      <c r="L147" s="214"/>
      <c r="M147" s="215"/>
      <c r="N147" s="216"/>
      <c r="O147" s="216"/>
      <c r="P147" s="217">
        <f>SUM(P148:P159)</f>
        <v>0</v>
      </c>
      <c r="Q147" s="216"/>
      <c r="R147" s="217">
        <f>SUM(R148:R159)</f>
        <v>4.0663911440000007</v>
      </c>
      <c r="S147" s="216"/>
      <c r="T147" s="218">
        <f>SUM(T148:T159)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9" t="s">
        <v>84</v>
      </c>
      <c r="AT147" s="220" t="s">
        <v>71</v>
      </c>
      <c r="AU147" s="220" t="s">
        <v>76</v>
      </c>
      <c r="AY147" s="219" t="s">
        <v>128</v>
      </c>
      <c r="BK147" s="221">
        <f>SUM(BK148:BK159)</f>
        <v>0</v>
      </c>
    </row>
    <row r="148" s="2" customFormat="1" ht="37.8" customHeight="1">
      <c r="A148" s="35"/>
      <c r="B148" s="36"/>
      <c r="C148" s="224" t="s">
        <v>183</v>
      </c>
      <c r="D148" s="224" t="s">
        <v>131</v>
      </c>
      <c r="E148" s="225" t="s">
        <v>188</v>
      </c>
      <c r="F148" s="226" t="s">
        <v>396</v>
      </c>
      <c r="G148" s="227" t="s">
        <v>134</v>
      </c>
      <c r="H148" s="228">
        <v>1318.7000000000001</v>
      </c>
      <c r="I148" s="229"/>
      <c r="J148" s="230">
        <f>ROUND(I148*H148,2)</f>
        <v>0</v>
      </c>
      <c r="K148" s="231"/>
      <c r="L148" s="41"/>
      <c r="M148" s="232" t="s">
        <v>1</v>
      </c>
      <c r="N148" s="233" t="s">
        <v>38</v>
      </c>
      <c r="O148" s="88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167</v>
      </c>
      <c r="AT148" s="236" t="s">
        <v>131</v>
      </c>
      <c r="AU148" s="236" t="s">
        <v>84</v>
      </c>
      <c r="AY148" s="14" t="s">
        <v>128</v>
      </c>
      <c r="BE148" s="237">
        <f>IF(N148="základná",J148,0)</f>
        <v>0</v>
      </c>
      <c r="BF148" s="237">
        <f>IF(N148="znížená",J148,0)</f>
        <v>0</v>
      </c>
      <c r="BG148" s="237">
        <f>IF(N148="zákl. prenesená",J148,0)</f>
        <v>0</v>
      </c>
      <c r="BH148" s="237">
        <f>IF(N148="zníž. prenesená",J148,0)</f>
        <v>0</v>
      </c>
      <c r="BI148" s="237">
        <f>IF(N148="nulová",J148,0)</f>
        <v>0</v>
      </c>
      <c r="BJ148" s="14" t="s">
        <v>84</v>
      </c>
      <c r="BK148" s="237">
        <f>ROUND(I148*H148,2)</f>
        <v>0</v>
      </c>
      <c r="BL148" s="14" t="s">
        <v>167</v>
      </c>
      <c r="BM148" s="236" t="s">
        <v>397</v>
      </c>
    </row>
    <row r="149" s="2" customFormat="1" ht="24.15" customHeight="1">
      <c r="A149" s="35"/>
      <c r="B149" s="36"/>
      <c r="C149" s="238" t="s">
        <v>187</v>
      </c>
      <c r="D149" s="238" t="s">
        <v>169</v>
      </c>
      <c r="E149" s="239" t="s">
        <v>192</v>
      </c>
      <c r="F149" s="240" t="s">
        <v>193</v>
      </c>
      <c r="G149" s="241" t="s">
        <v>134</v>
      </c>
      <c r="H149" s="242">
        <v>1516.5050000000001</v>
      </c>
      <c r="I149" s="243"/>
      <c r="J149" s="244">
        <f>ROUND(I149*H149,2)</f>
        <v>0</v>
      </c>
      <c r="K149" s="245"/>
      <c r="L149" s="246"/>
      <c r="M149" s="247" t="s">
        <v>1</v>
      </c>
      <c r="N149" s="248" t="s">
        <v>38</v>
      </c>
      <c r="O149" s="88"/>
      <c r="P149" s="234">
        <f>O149*H149</f>
        <v>0</v>
      </c>
      <c r="Q149" s="234">
        <v>0.0019</v>
      </c>
      <c r="R149" s="234">
        <f>Q149*H149</f>
        <v>2.8813595000000003</v>
      </c>
      <c r="S149" s="234">
        <v>0</v>
      </c>
      <c r="T149" s="23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6" t="s">
        <v>199</v>
      </c>
      <c r="AT149" s="236" t="s">
        <v>169</v>
      </c>
      <c r="AU149" s="236" t="s">
        <v>84</v>
      </c>
      <c r="AY149" s="14" t="s">
        <v>128</v>
      </c>
      <c r="BE149" s="237">
        <f>IF(N149="základná",J149,0)</f>
        <v>0</v>
      </c>
      <c r="BF149" s="237">
        <f>IF(N149="znížená",J149,0)</f>
        <v>0</v>
      </c>
      <c r="BG149" s="237">
        <f>IF(N149="zákl. prenesená",J149,0)</f>
        <v>0</v>
      </c>
      <c r="BH149" s="237">
        <f>IF(N149="zníž. prenesená",J149,0)</f>
        <v>0</v>
      </c>
      <c r="BI149" s="237">
        <f>IF(N149="nulová",J149,0)</f>
        <v>0</v>
      </c>
      <c r="BJ149" s="14" t="s">
        <v>84</v>
      </c>
      <c r="BK149" s="237">
        <f>ROUND(I149*H149,2)</f>
        <v>0</v>
      </c>
      <c r="BL149" s="14" t="s">
        <v>167</v>
      </c>
      <c r="BM149" s="236" t="s">
        <v>398</v>
      </c>
    </row>
    <row r="150" s="2" customFormat="1" ht="24.15" customHeight="1">
      <c r="A150" s="35"/>
      <c r="B150" s="36"/>
      <c r="C150" s="238" t="s">
        <v>191</v>
      </c>
      <c r="D150" s="238" t="s">
        <v>169</v>
      </c>
      <c r="E150" s="239" t="s">
        <v>399</v>
      </c>
      <c r="F150" s="240" t="s">
        <v>400</v>
      </c>
      <c r="G150" s="241" t="s">
        <v>198</v>
      </c>
      <c r="H150" s="242">
        <v>3245</v>
      </c>
      <c r="I150" s="243"/>
      <c r="J150" s="244">
        <f>ROUND(I150*H150,2)</f>
        <v>0</v>
      </c>
      <c r="K150" s="245"/>
      <c r="L150" s="246"/>
      <c r="M150" s="247" t="s">
        <v>1</v>
      </c>
      <c r="N150" s="248" t="s">
        <v>38</v>
      </c>
      <c r="O150" s="88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199</v>
      </c>
      <c r="AT150" s="236" t="s">
        <v>169</v>
      </c>
      <c r="AU150" s="236" t="s">
        <v>84</v>
      </c>
      <c r="AY150" s="14" t="s">
        <v>128</v>
      </c>
      <c r="BE150" s="237">
        <f>IF(N150="základná",J150,0)</f>
        <v>0</v>
      </c>
      <c r="BF150" s="237">
        <f>IF(N150="znížená",J150,0)</f>
        <v>0</v>
      </c>
      <c r="BG150" s="237">
        <f>IF(N150="zákl. prenesená",J150,0)</f>
        <v>0</v>
      </c>
      <c r="BH150" s="237">
        <f>IF(N150="zníž. prenesená",J150,0)</f>
        <v>0</v>
      </c>
      <c r="BI150" s="237">
        <f>IF(N150="nulová",J150,0)</f>
        <v>0</v>
      </c>
      <c r="BJ150" s="14" t="s">
        <v>84</v>
      </c>
      <c r="BK150" s="237">
        <f>ROUND(I150*H150,2)</f>
        <v>0</v>
      </c>
      <c r="BL150" s="14" t="s">
        <v>167</v>
      </c>
      <c r="BM150" s="236" t="s">
        <v>401</v>
      </c>
    </row>
    <row r="151" s="2" customFormat="1" ht="24.15" customHeight="1">
      <c r="A151" s="35"/>
      <c r="B151" s="36"/>
      <c r="C151" s="224" t="s">
        <v>195</v>
      </c>
      <c r="D151" s="224" t="s">
        <v>131</v>
      </c>
      <c r="E151" s="225" t="s">
        <v>402</v>
      </c>
      <c r="F151" s="226" t="s">
        <v>403</v>
      </c>
      <c r="G151" s="227" t="s">
        <v>198</v>
      </c>
      <c r="H151" s="228">
        <v>8</v>
      </c>
      <c r="I151" s="229"/>
      <c r="J151" s="230">
        <f>ROUND(I151*H151,2)</f>
        <v>0</v>
      </c>
      <c r="K151" s="231"/>
      <c r="L151" s="41"/>
      <c r="M151" s="232" t="s">
        <v>1</v>
      </c>
      <c r="N151" s="233" t="s">
        <v>38</v>
      </c>
      <c r="O151" s="88"/>
      <c r="P151" s="234">
        <f>O151*H151</f>
        <v>0</v>
      </c>
      <c r="Q151" s="234">
        <v>5.5000000000000002E-05</v>
      </c>
      <c r="R151" s="234">
        <f>Q151*H151</f>
        <v>0.00044000000000000002</v>
      </c>
      <c r="S151" s="234">
        <v>0</v>
      </c>
      <c r="T151" s="23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6" t="s">
        <v>167</v>
      </c>
      <c r="AT151" s="236" t="s">
        <v>131</v>
      </c>
      <c r="AU151" s="236" t="s">
        <v>84</v>
      </c>
      <c r="AY151" s="14" t="s">
        <v>128</v>
      </c>
      <c r="BE151" s="237">
        <f>IF(N151="základná",J151,0)</f>
        <v>0</v>
      </c>
      <c r="BF151" s="237">
        <f>IF(N151="znížená",J151,0)</f>
        <v>0</v>
      </c>
      <c r="BG151" s="237">
        <f>IF(N151="zákl. prenesená",J151,0)</f>
        <v>0</v>
      </c>
      <c r="BH151" s="237">
        <f>IF(N151="zníž. prenesená",J151,0)</f>
        <v>0</v>
      </c>
      <c r="BI151" s="237">
        <f>IF(N151="nulová",J151,0)</f>
        <v>0</v>
      </c>
      <c r="BJ151" s="14" t="s">
        <v>84</v>
      </c>
      <c r="BK151" s="237">
        <f>ROUND(I151*H151,2)</f>
        <v>0</v>
      </c>
      <c r="BL151" s="14" t="s">
        <v>167</v>
      </c>
      <c r="BM151" s="236" t="s">
        <v>404</v>
      </c>
    </row>
    <row r="152" s="2" customFormat="1" ht="24.15" customHeight="1">
      <c r="A152" s="35"/>
      <c r="B152" s="36"/>
      <c r="C152" s="238" t="s">
        <v>167</v>
      </c>
      <c r="D152" s="238" t="s">
        <v>169</v>
      </c>
      <c r="E152" s="239" t="s">
        <v>405</v>
      </c>
      <c r="F152" s="240" t="s">
        <v>406</v>
      </c>
      <c r="G152" s="241" t="s">
        <v>198</v>
      </c>
      <c r="H152" s="242">
        <v>8</v>
      </c>
      <c r="I152" s="243"/>
      <c r="J152" s="244">
        <f>ROUND(I152*H152,2)</f>
        <v>0</v>
      </c>
      <c r="K152" s="245"/>
      <c r="L152" s="246"/>
      <c r="M152" s="247" t="s">
        <v>1</v>
      </c>
      <c r="N152" s="248" t="s">
        <v>38</v>
      </c>
      <c r="O152" s="88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6" t="s">
        <v>199</v>
      </c>
      <c r="AT152" s="236" t="s">
        <v>169</v>
      </c>
      <c r="AU152" s="236" t="s">
        <v>84</v>
      </c>
      <c r="AY152" s="14" t="s">
        <v>128</v>
      </c>
      <c r="BE152" s="237">
        <f>IF(N152="základná",J152,0)</f>
        <v>0</v>
      </c>
      <c r="BF152" s="237">
        <f>IF(N152="znížená",J152,0)</f>
        <v>0</v>
      </c>
      <c r="BG152" s="237">
        <f>IF(N152="zákl. prenesená",J152,0)</f>
        <v>0</v>
      </c>
      <c r="BH152" s="237">
        <f>IF(N152="zníž. prenesená",J152,0)</f>
        <v>0</v>
      </c>
      <c r="BI152" s="237">
        <f>IF(N152="nulová",J152,0)</f>
        <v>0</v>
      </c>
      <c r="BJ152" s="14" t="s">
        <v>84</v>
      </c>
      <c r="BK152" s="237">
        <f>ROUND(I152*H152,2)</f>
        <v>0</v>
      </c>
      <c r="BL152" s="14" t="s">
        <v>167</v>
      </c>
      <c r="BM152" s="236" t="s">
        <v>407</v>
      </c>
    </row>
    <row r="153" s="2" customFormat="1" ht="24.15" customHeight="1">
      <c r="A153" s="35"/>
      <c r="B153" s="36"/>
      <c r="C153" s="224" t="s">
        <v>205</v>
      </c>
      <c r="D153" s="224" t="s">
        <v>131</v>
      </c>
      <c r="E153" s="225" t="s">
        <v>408</v>
      </c>
      <c r="F153" s="226" t="s">
        <v>409</v>
      </c>
      <c r="G153" s="227" t="s">
        <v>198</v>
      </c>
      <c r="H153" s="228">
        <v>24</v>
      </c>
      <c r="I153" s="229"/>
      <c r="J153" s="230">
        <f>ROUND(I153*H153,2)</f>
        <v>0</v>
      </c>
      <c r="K153" s="231"/>
      <c r="L153" s="41"/>
      <c r="M153" s="232" t="s">
        <v>1</v>
      </c>
      <c r="N153" s="233" t="s">
        <v>38</v>
      </c>
      <c r="O153" s="88"/>
      <c r="P153" s="234">
        <f>O153*H153</f>
        <v>0</v>
      </c>
      <c r="Q153" s="234">
        <v>0.000141256</v>
      </c>
      <c r="R153" s="234">
        <f>Q153*H153</f>
        <v>0.0033901440000000003</v>
      </c>
      <c r="S153" s="234">
        <v>0</v>
      </c>
      <c r="T153" s="23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6" t="s">
        <v>167</v>
      </c>
      <c r="AT153" s="236" t="s">
        <v>131</v>
      </c>
      <c r="AU153" s="236" t="s">
        <v>84</v>
      </c>
      <c r="AY153" s="14" t="s">
        <v>128</v>
      </c>
      <c r="BE153" s="237">
        <f>IF(N153="základná",J153,0)</f>
        <v>0</v>
      </c>
      <c r="BF153" s="237">
        <f>IF(N153="znížená",J153,0)</f>
        <v>0</v>
      </c>
      <c r="BG153" s="237">
        <f>IF(N153="zákl. prenesená",J153,0)</f>
        <v>0</v>
      </c>
      <c r="BH153" s="237">
        <f>IF(N153="zníž. prenesená",J153,0)</f>
        <v>0</v>
      </c>
      <c r="BI153" s="237">
        <f>IF(N153="nulová",J153,0)</f>
        <v>0</v>
      </c>
      <c r="BJ153" s="14" t="s">
        <v>84</v>
      </c>
      <c r="BK153" s="237">
        <f>ROUND(I153*H153,2)</f>
        <v>0</v>
      </c>
      <c r="BL153" s="14" t="s">
        <v>167</v>
      </c>
      <c r="BM153" s="236" t="s">
        <v>410</v>
      </c>
    </row>
    <row r="154" s="2" customFormat="1" ht="24.15" customHeight="1">
      <c r="A154" s="35"/>
      <c r="B154" s="36"/>
      <c r="C154" s="224" t="s">
        <v>209</v>
      </c>
      <c r="D154" s="224" t="s">
        <v>131</v>
      </c>
      <c r="E154" s="225" t="s">
        <v>214</v>
      </c>
      <c r="F154" s="226" t="s">
        <v>215</v>
      </c>
      <c r="G154" s="227" t="s">
        <v>134</v>
      </c>
      <c r="H154" s="228">
        <v>1318.7000000000001</v>
      </c>
      <c r="I154" s="229"/>
      <c r="J154" s="230">
        <f>ROUND(I154*H154,2)</f>
        <v>0</v>
      </c>
      <c r="K154" s="231"/>
      <c r="L154" s="41"/>
      <c r="M154" s="232" t="s">
        <v>1</v>
      </c>
      <c r="N154" s="233" t="s">
        <v>38</v>
      </c>
      <c r="O154" s="88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6" t="s">
        <v>167</v>
      </c>
      <c r="AT154" s="236" t="s">
        <v>131</v>
      </c>
      <c r="AU154" s="236" t="s">
        <v>84</v>
      </c>
      <c r="AY154" s="14" t="s">
        <v>128</v>
      </c>
      <c r="BE154" s="237">
        <f>IF(N154="základná",J154,0)</f>
        <v>0</v>
      </c>
      <c r="BF154" s="237">
        <f>IF(N154="znížená",J154,0)</f>
        <v>0</v>
      </c>
      <c r="BG154" s="237">
        <f>IF(N154="zákl. prenesená",J154,0)</f>
        <v>0</v>
      </c>
      <c r="BH154" s="237">
        <f>IF(N154="zníž. prenesená",J154,0)</f>
        <v>0</v>
      </c>
      <c r="BI154" s="237">
        <f>IF(N154="nulová",J154,0)</f>
        <v>0</v>
      </c>
      <c r="BJ154" s="14" t="s">
        <v>84</v>
      </c>
      <c r="BK154" s="237">
        <f>ROUND(I154*H154,2)</f>
        <v>0</v>
      </c>
      <c r="BL154" s="14" t="s">
        <v>167</v>
      </c>
      <c r="BM154" s="236" t="s">
        <v>411</v>
      </c>
    </row>
    <row r="155" s="2" customFormat="1" ht="14.4" customHeight="1">
      <c r="A155" s="35"/>
      <c r="B155" s="36"/>
      <c r="C155" s="238" t="s">
        <v>213</v>
      </c>
      <c r="D155" s="238" t="s">
        <v>169</v>
      </c>
      <c r="E155" s="239" t="s">
        <v>412</v>
      </c>
      <c r="F155" s="240" t="s">
        <v>218</v>
      </c>
      <c r="G155" s="241" t="s">
        <v>134</v>
      </c>
      <c r="H155" s="242">
        <v>1516.5050000000001</v>
      </c>
      <c r="I155" s="243"/>
      <c r="J155" s="244">
        <f>ROUND(I155*H155,2)</f>
        <v>0</v>
      </c>
      <c r="K155" s="245"/>
      <c r="L155" s="246"/>
      <c r="M155" s="247" t="s">
        <v>1</v>
      </c>
      <c r="N155" s="248" t="s">
        <v>38</v>
      </c>
      <c r="O155" s="88"/>
      <c r="P155" s="234">
        <f>O155*H155</f>
        <v>0</v>
      </c>
      <c r="Q155" s="234">
        <v>0.00029999999999999997</v>
      </c>
      <c r="R155" s="234">
        <f>Q155*H155</f>
        <v>0.45495150000000001</v>
      </c>
      <c r="S155" s="234">
        <v>0</v>
      </c>
      <c r="T155" s="23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6" t="s">
        <v>199</v>
      </c>
      <c r="AT155" s="236" t="s">
        <v>169</v>
      </c>
      <c r="AU155" s="236" t="s">
        <v>84</v>
      </c>
      <c r="AY155" s="14" t="s">
        <v>128</v>
      </c>
      <c r="BE155" s="237">
        <f>IF(N155="základná",J155,0)</f>
        <v>0</v>
      </c>
      <c r="BF155" s="237">
        <f>IF(N155="znížená",J155,0)</f>
        <v>0</v>
      </c>
      <c r="BG155" s="237">
        <f>IF(N155="zákl. prenesená",J155,0)</f>
        <v>0</v>
      </c>
      <c r="BH155" s="237">
        <f>IF(N155="zníž. prenesená",J155,0)</f>
        <v>0</v>
      </c>
      <c r="BI155" s="237">
        <f>IF(N155="nulová",J155,0)</f>
        <v>0</v>
      </c>
      <c r="BJ155" s="14" t="s">
        <v>84</v>
      </c>
      <c r="BK155" s="237">
        <f>ROUND(I155*H155,2)</f>
        <v>0</v>
      </c>
      <c r="BL155" s="14" t="s">
        <v>167</v>
      </c>
      <c r="BM155" s="236" t="s">
        <v>413</v>
      </c>
    </row>
    <row r="156" s="2" customFormat="1" ht="24.15" customHeight="1">
      <c r="A156" s="35"/>
      <c r="B156" s="36"/>
      <c r="C156" s="224" t="s">
        <v>7</v>
      </c>
      <c r="D156" s="224" t="s">
        <v>131</v>
      </c>
      <c r="E156" s="225" t="s">
        <v>414</v>
      </c>
      <c r="F156" s="226" t="s">
        <v>415</v>
      </c>
      <c r="G156" s="227" t="s">
        <v>203</v>
      </c>
      <c r="H156" s="228">
        <v>259.10000000000002</v>
      </c>
      <c r="I156" s="229"/>
      <c r="J156" s="230">
        <f>ROUND(I156*H156,2)</f>
        <v>0</v>
      </c>
      <c r="K156" s="231"/>
      <c r="L156" s="41"/>
      <c r="M156" s="232" t="s">
        <v>1</v>
      </c>
      <c r="N156" s="233" t="s">
        <v>38</v>
      </c>
      <c r="O156" s="88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6" t="s">
        <v>167</v>
      </c>
      <c r="AT156" s="236" t="s">
        <v>131</v>
      </c>
      <c r="AU156" s="236" t="s">
        <v>84</v>
      </c>
      <c r="AY156" s="14" t="s">
        <v>128</v>
      </c>
      <c r="BE156" s="237">
        <f>IF(N156="základná",J156,0)</f>
        <v>0</v>
      </c>
      <c r="BF156" s="237">
        <f>IF(N156="znížená",J156,0)</f>
        <v>0</v>
      </c>
      <c r="BG156" s="237">
        <f>IF(N156="zákl. prenesená",J156,0)</f>
        <v>0</v>
      </c>
      <c r="BH156" s="237">
        <f>IF(N156="zníž. prenesená",J156,0)</f>
        <v>0</v>
      </c>
      <c r="BI156" s="237">
        <f>IF(N156="nulová",J156,0)</f>
        <v>0</v>
      </c>
      <c r="BJ156" s="14" t="s">
        <v>84</v>
      </c>
      <c r="BK156" s="237">
        <f>ROUND(I156*H156,2)</f>
        <v>0</v>
      </c>
      <c r="BL156" s="14" t="s">
        <v>167</v>
      </c>
      <c r="BM156" s="236" t="s">
        <v>416</v>
      </c>
    </row>
    <row r="157" s="2" customFormat="1" ht="14.4" customHeight="1">
      <c r="A157" s="35"/>
      <c r="B157" s="36"/>
      <c r="C157" s="238" t="s">
        <v>220</v>
      </c>
      <c r="D157" s="238" t="s">
        <v>169</v>
      </c>
      <c r="E157" s="239" t="s">
        <v>417</v>
      </c>
      <c r="F157" s="240" t="s">
        <v>222</v>
      </c>
      <c r="G157" s="241" t="s">
        <v>198</v>
      </c>
      <c r="H157" s="242">
        <v>2075</v>
      </c>
      <c r="I157" s="243"/>
      <c r="J157" s="244">
        <f>ROUND(I157*H157,2)</f>
        <v>0</v>
      </c>
      <c r="K157" s="245"/>
      <c r="L157" s="246"/>
      <c r="M157" s="247" t="s">
        <v>1</v>
      </c>
      <c r="N157" s="248" t="s">
        <v>38</v>
      </c>
      <c r="O157" s="88"/>
      <c r="P157" s="234">
        <f>O157*H157</f>
        <v>0</v>
      </c>
      <c r="Q157" s="234">
        <v>0.00035</v>
      </c>
      <c r="R157" s="234">
        <f>Q157*H157</f>
        <v>0.72624999999999995</v>
      </c>
      <c r="S157" s="234">
        <v>0</v>
      </c>
      <c r="T157" s="23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6" t="s">
        <v>199</v>
      </c>
      <c r="AT157" s="236" t="s">
        <v>169</v>
      </c>
      <c r="AU157" s="236" t="s">
        <v>84</v>
      </c>
      <c r="AY157" s="14" t="s">
        <v>128</v>
      </c>
      <c r="BE157" s="237">
        <f>IF(N157="základná",J157,0)</f>
        <v>0</v>
      </c>
      <c r="BF157" s="237">
        <f>IF(N157="znížená",J157,0)</f>
        <v>0</v>
      </c>
      <c r="BG157" s="237">
        <f>IF(N157="zákl. prenesená",J157,0)</f>
        <v>0</v>
      </c>
      <c r="BH157" s="237">
        <f>IF(N157="zníž. prenesená",J157,0)</f>
        <v>0</v>
      </c>
      <c r="BI157" s="237">
        <f>IF(N157="nulová",J157,0)</f>
        <v>0</v>
      </c>
      <c r="BJ157" s="14" t="s">
        <v>84</v>
      </c>
      <c r="BK157" s="237">
        <f>ROUND(I157*H157,2)</f>
        <v>0</v>
      </c>
      <c r="BL157" s="14" t="s">
        <v>167</v>
      </c>
      <c r="BM157" s="236" t="s">
        <v>418</v>
      </c>
    </row>
    <row r="158" s="2" customFormat="1" ht="24.15" customHeight="1">
      <c r="A158" s="35"/>
      <c r="B158" s="36"/>
      <c r="C158" s="238" t="s">
        <v>224</v>
      </c>
      <c r="D158" s="238" t="s">
        <v>169</v>
      </c>
      <c r="E158" s="239" t="s">
        <v>267</v>
      </c>
      <c r="F158" s="240" t="s">
        <v>419</v>
      </c>
      <c r="G158" s="241" t="s">
        <v>134</v>
      </c>
      <c r="H158" s="242">
        <v>176.70599999999999</v>
      </c>
      <c r="I158" s="243"/>
      <c r="J158" s="244">
        <f>ROUND(I158*H158,2)</f>
        <v>0</v>
      </c>
      <c r="K158" s="245"/>
      <c r="L158" s="246"/>
      <c r="M158" s="247" t="s">
        <v>1</v>
      </c>
      <c r="N158" s="248" t="s">
        <v>38</v>
      </c>
      <c r="O158" s="88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6" t="s">
        <v>199</v>
      </c>
      <c r="AT158" s="236" t="s">
        <v>169</v>
      </c>
      <c r="AU158" s="236" t="s">
        <v>84</v>
      </c>
      <c r="AY158" s="14" t="s">
        <v>128</v>
      </c>
      <c r="BE158" s="237">
        <f>IF(N158="základná",J158,0)</f>
        <v>0</v>
      </c>
      <c r="BF158" s="237">
        <f>IF(N158="znížená",J158,0)</f>
        <v>0</v>
      </c>
      <c r="BG158" s="237">
        <f>IF(N158="zákl. prenesená",J158,0)</f>
        <v>0</v>
      </c>
      <c r="BH158" s="237">
        <f>IF(N158="zníž. prenesená",J158,0)</f>
        <v>0</v>
      </c>
      <c r="BI158" s="237">
        <f>IF(N158="nulová",J158,0)</f>
        <v>0</v>
      </c>
      <c r="BJ158" s="14" t="s">
        <v>84</v>
      </c>
      <c r="BK158" s="237">
        <f>ROUND(I158*H158,2)</f>
        <v>0</v>
      </c>
      <c r="BL158" s="14" t="s">
        <v>167</v>
      </c>
      <c r="BM158" s="236" t="s">
        <v>420</v>
      </c>
    </row>
    <row r="159" s="2" customFormat="1" ht="24.15" customHeight="1">
      <c r="A159" s="35"/>
      <c r="B159" s="36"/>
      <c r="C159" s="224" t="s">
        <v>231</v>
      </c>
      <c r="D159" s="224" t="s">
        <v>131</v>
      </c>
      <c r="E159" s="225" t="s">
        <v>225</v>
      </c>
      <c r="F159" s="226" t="s">
        <v>226</v>
      </c>
      <c r="G159" s="227" t="s">
        <v>227</v>
      </c>
      <c r="H159" s="249"/>
      <c r="I159" s="229"/>
      <c r="J159" s="230">
        <f>ROUND(I159*H159,2)</f>
        <v>0</v>
      </c>
      <c r="K159" s="231"/>
      <c r="L159" s="41"/>
      <c r="M159" s="232" t="s">
        <v>1</v>
      </c>
      <c r="N159" s="233" t="s">
        <v>38</v>
      </c>
      <c r="O159" s="88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6" t="s">
        <v>167</v>
      </c>
      <c r="AT159" s="236" t="s">
        <v>131</v>
      </c>
      <c r="AU159" s="236" t="s">
        <v>84</v>
      </c>
      <c r="AY159" s="14" t="s">
        <v>128</v>
      </c>
      <c r="BE159" s="237">
        <f>IF(N159="základná",J159,0)</f>
        <v>0</v>
      </c>
      <c r="BF159" s="237">
        <f>IF(N159="znížená",J159,0)</f>
        <v>0</v>
      </c>
      <c r="BG159" s="237">
        <f>IF(N159="zákl. prenesená",J159,0)</f>
        <v>0</v>
      </c>
      <c r="BH159" s="237">
        <f>IF(N159="zníž. prenesená",J159,0)</f>
        <v>0</v>
      </c>
      <c r="BI159" s="237">
        <f>IF(N159="nulová",J159,0)</f>
        <v>0</v>
      </c>
      <c r="BJ159" s="14" t="s">
        <v>84</v>
      </c>
      <c r="BK159" s="237">
        <f>ROUND(I159*H159,2)</f>
        <v>0</v>
      </c>
      <c r="BL159" s="14" t="s">
        <v>167</v>
      </c>
      <c r="BM159" s="236" t="s">
        <v>421</v>
      </c>
    </row>
    <row r="160" s="12" customFormat="1" ht="22.8" customHeight="1">
      <c r="A160" s="12"/>
      <c r="B160" s="208"/>
      <c r="C160" s="209"/>
      <c r="D160" s="210" t="s">
        <v>71</v>
      </c>
      <c r="E160" s="222" t="s">
        <v>229</v>
      </c>
      <c r="F160" s="222" t="s">
        <v>230</v>
      </c>
      <c r="G160" s="209"/>
      <c r="H160" s="209"/>
      <c r="I160" s="212"/>
      <c r="J160" s="223">
        <f>BK160</f>
        <v>0</v>
      </c>
      <c r="K160" s="209"/>
      <c r="L160" s="214"/>
      <c r="M160" s="215"/>
      <c r="N160" s="216"/>
      <c r="O160" s="216"/>
      <c r="P160" s="217">
        <f>SUM(P161:P168)</f>
        <v>0</v>
      </c>
      <c r="Q160" s="216"/>
      <c r="R160" s="217">
        <f>SUM(R161:R168)</f>
        <v>0.248475</v>
      </c>
      <c r="S160" s="216"/>
      <c r="T160" s="218">
        <f>SUM(T161:T168)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9" t="s">
        <v>84</v>
      </c>
      <c r="AT160" s="220" t="s">
        <v>71</v>
      </c>
      <c r="AU160" s="220" t="s">
        <v>76</v>
      </c>
      <c r="AY160" s="219" t="s">
        <v>128</v>
      </c>
      <c r="BK160" s="221">
        <f>SUM(BK161:BK168)</f>
        <v>0</v>
      </c>
    </row>
    <row r="161" s="2" customFormat="1" ht="24.15" customHeight="1">
      <c r="A161" s="35"/>
      <c r="B161" s="36"/>
      <c r="C161" s="224" t="s">
        <v>235</v>
      </c>
      <c r="D161" s="224" t="s">
        <v>131</v>
      </c>
      <c r="E161" s="225" t="s">
        <v>422</v>
      </c>
      <c r="F161" s="226" t="s">
        <v>423</v>
      </c>
      <c r="G161" s="227" t="s">
        <v>203</v>
      </c>
      <c r="H161" s="228">
        <v>276.30000000000001</v>
      </c>
      <c r="I161" s="229"/>
      <c r="J161" s="230">
        <f>ROUND(I161*H161,2)</f>
        <v>0</v>
      </c>
      <c r="K161" s="231"/>
      <c r="L161" s="41"/>
      <c r="M161" s="232" t="s">
        <v>1</v>
      </c>
      <c r="N161" s="233" t="s">
        <v>38</v>
      </c>
      <c r="O161" s="88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6" t="s">
        <v>167</v>
      </c>
      <c r="AT161" s="236" t="s">
        <v>131</v>
      </c>
      <c r="AU161" s="236" t="s">
        <v>84</v>
      </c>
      <c r="AY161" s="14" t="s">
        <v>128</v>
      </c>
      <c r="BE161" s="237">
        <f>IF(N161="základná",J161,0)</f>
        <v>0</v>
      </c>
      <c r="BF161" s="237">
        <f>IF(N161="znížená",J161,0)</f>
        <v>0</v>
      </c>
      <c r="BG161" s="237">
        <f>IF(N161="zákl. prenesená",J161,0)</f>
        <v>0</v>
      </c>
      <c r="BH161" s="237">
        <f>IF(N161="zníž. prenesená",J161,0)</f>
        <v>0</v>
      </c>
      <c r="BI161" s="237">
        <f>IF(N161="nulová",J161,0)</f>
        <v>0</v>
      </c>
      <c r="BJ161" s="14" t="s">
        <v>84</v>
      </c>
      <c r="BK161" s="237">
        <f>ROUND(I161*H161,2)</f>
        <v>0</v>
      </c>
      <c r="BL161" s="14" t="s">
        <v>167</v>
      </c>
      <c r="BM161" s="236" t="s">
        <v>424</v>
      </c>
    </row>
    <row r="162" s="2" customFormat="1" ht="37.8" customHeight="1">
      <c r="A162" s="35"/>
      <c r="B162" s="36"/>
      <c r="C162" s="238" t="s">
        <v>239</v>
      </c>
      <c r="D162" s="238" t="s">
        <v>169</v>
      </c>
      <c r="E162" s="239" t="s">
        <v>425</v>
      </c>
      <c r="F162" s="240" t="s">
        <v>426</v>
      </c>
      <c r="G162" s="241" t="s">
        <v>203</v>
      </c>
      <c r="H162" s="242">
        <v>281.82600000000002</v>
      </c>
      <c r="I162" s="243"/>
      <c r="J162" s="244">
        <f>ROUND(I162*H162,2)</f>
        <v>0</v>
      </c>
      <c r="K162" s="245"/>
      <c r="L162" s="246"/>
      <c r="M162" s="247" t="s">
        <v>1</v>
      </c>
      <c r="N162" s="248" t="s">
        <v>38</v>
      </c>
      <c r="O162" s="88"/>
      <c r="P162" s="234">
        <f>O162*H162</f>
        <v>0</v>
      </c>
      <c r="Q162" s="234">
        <v>0.00080000000000000004</v>
      </c>
      <c r="R162" s="234">
        <f>Q162*H162</f>
        <v>0.22546080000000002</v>
      </c>
      <c r="S162" s="234">
        <v>0</v>
      </c>
      <c r="T162" s="23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6" t="s">
        <v>199</v>
      </c>
      <c r="AT162" s="236" t="s">
        <v>169</v>
      </c>
      <c r="AU162" s="236" t="s">
        <v>84</v>
      </c>
      <c r="AY162" s="14" t="s">
        <v>128</v>
      </c>
      <c r="BE162" s="237">
        <f>IF(N162="základná",J162,0)</f>
        <v>0</v>
      </c>
      <c r="BF162" s="237">
        <f>IF(N162="znížená",J162,0)</f>
        <v>0</v>
      </c>
      <c r="BG162" s="237">
        <f>IF(N162="zákl. prenesená",J162,0)</f>
        <v>0</v>
      </c>
      <c r="BH162" s="237">
        <f>IF(N162="zníž. prenesená",J162,0)</f>
        <v>0</v>
      </c>
      <c r="BI162" s="237">
        <f>IF(N162="nulová",J162,0)</f>
        <v>0</v>
      </c>
      <c r="BJ162" s="14" t="s">
        <v>84</v>
      </c>
      <c r="BK162" s="237">
        <f>ROUND(I162*H162,2)</f>
        <v>0</v>
      </c>
      <c r="BL162" s="14" t="s">
        <v>167</v>
      </c>
      <c r="BM162" s="236" t="s">
        <v>427</v>
      </c>
    </row>
    <row r="163" s="2" customFormat="1" ht="24.15" customHeight="1">
      <c r="A163" s="35"/>
      <c r="B163" s="36"/>
      <c r="C163" s="224" t="s">
        <v>245</v>
      </c>
      <c r="D163" s="224" t="s">
        <v>131</v>
      </c>
      <c r="E163" s="225" t="s">
        <v>428</v>
      </c>
      <c r="F163" s="226" t="s">
        <v>429</v>
      </c>
      <c r="G163" s="227" t="s">
        <v>134</v>
      </c>
      <c r="H163" s="228">
        <v>1033.0999999999999</v>
      </c>
      <c r="I163" s="229"/>
      <c r="J163" s="230">
        <f>ROUND(I163*H163,2)</f>
        <v>0</v>
      </c>
      <c r="K163" s="231"/>
      <c r="L163" s="41"/>
      <c r="M163" s="232" t="s">
        <v>1</v>
      </c>
      <c r="N163" s="233" t="s">
        <v>38</v>
      </c>
      <c r="O163" s="88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6" t="s">
        <v>167</v>
      </c>
      <c r="AT163" s="236" t="s">
        <v>131</v>
      </c>
      <c r="AU163" s="236" t="s">
        <v>84</v>
      </c>
      <c r="AY163" s="14" t="s">
        <v>128</v>
      </c>
      <c r="BE163" s="237">
        <f>IF(N163="základná",J163,0)</f>
        <v>0</v>
      </c>
      <c r="BF163" s="237">
        <f>IF(N163="znížená",J163,0)</f>
        <v>0</v>
      </c>
      <c r="BG163" s="237">
        <f>IF(N163="zákl. prenesená",J163,0)</f>
        <v>0</v>
      </c>
      <c r="BH163" s="237">
        <f>IF(N163="zníž. prenesená",J163,0)</f>
        <v>0</v>
      </c>
      <c r="BI163" s="237">
        <f>IF(N163="nulová",J163,0)</f>
        <v>0</v>
      </c>
      <c r="BJ163" s="14" t="s">
        <v>84</v>
      </c>
      <c r="BK163" s="237">
        <f>ROUND(I163*H163,2)</f>
        <v>0</v>
      </c>
      <c r="BL163" s="14" t="s">
        <v>167</v>
      </c>
      <c r="BM163" s="236" t="s">
        <v>430</v>
      </c>
    </row>
    <row r="164" s="2" customFormat="1" ht="24.15" customHeight="1">
      <c r="A164" s="35"/>
      <c r="B164" s="36"/>
      <c r="C164" s="238" t="s">
        <v>249</v>
      </c>
      <c r="D164" s="238" t="s">
        <v>169</v>
      </c>
      <c r="E164" s="239" t="s">
        <v>431</v>
      </c>
      <c r="F164" s="240" t="s">
        <v>432</v>
      </c>
      <c r="G164" s="241" t="s">
        <v>134</v>
      </c>
      <c r="H164" s="242">
        <v>1053.7619999999999</v>
      </c>
      <c r="I164" s="243"/>
      <c r="J164" s="244">
        <f>ROUND(I164*H164,2)</f>
        <v>0</v>
      </c>
      <c r="K164" s="245"/>
      <c r="L164" s="246"/>
      <c r="M164" s="247" t="s">
        <v>1</v>
      </c>
      <c r="N164" s="248" t="s">
        <v>38</v>
      </c>
      <c r="O164" s="88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6" t="s">
        <v>199</v>
      </c>
      <c r="AT164" s="236" t="s">
        <v>169</v>
      </c>
      <c r="AU164" s="236" t="s">
        <v>84</v>
      </c>
      <c r="AY164" s="14" t="s">
        <v>128</v>
      </c>
      <c r="BE164" s="237">
        <f>IF(N164="základná",J164,0)</f>
        <v>0</v>
      </c>
      <c r="BF164" s="237">
        <f>IF(N164="znížená",J164,0)</f>
        <v>0</v>
      </c>
      <c r="BG164" s="237">
        <f>IF(N164="zákl. prenesená",J164,0)</f>
        <v>0</v>
      </c>
      <c r="BH164" s="237">
        <f>IF(N164="zníž. prenesená",J164,0)</f>
        <v>0</v>
      </c>
      <c r="BI164" s="237">
        <f>IF(N164="nulová",J164,0)</f>
        <v>0</v>
      </c>
      <c r="BJ164" s="14" t="s">
        <v>84</v>
      </c>
      <c r="BK164" s="237">
        <f>ROUND(I164*H164,2)</f>
        <v>0</v>
      </c>
      <c r="BL164" s="14" t="s">
        <v>167</v>
      </c>
      <c r="BM164" s="236" t="s">
        <v>433</v>
      </c>
    </row>
    <row r="165" s="2" customFormat="1" ht="24.15" customHeight="1">
      <c r="A165" s="35"/>
      <c r="B165" s="36"/>
      <c r="C165" s="238" t="s">
        <v>253</v>
      </c>
      <c r="D165" s="238" t="s">
        <v>169</v>
      </c>
      <c r="E165" s="239" t="s">
        <v>434</v>
      </c>
      <c r="F165" s="240" t="s">
        <v>435</v>
      </c>
      <c r="G165" s="241" t="s">
        <v>134</v>
      </c>
      <c r="H165" s="242">
        <v>1053.7619999999999</v>
      </c>
      <c r="I165" s="243"/>
      <c r="J165" s="244">
        <f>ROUND(I165*H165,2)</f>
        <v>0</v>
      </c>
      <c r="K165" s="245"/>
      <c r="L165" s="246"/>
      <c r="M165" s="247" t="s">
        <v>1</v>
      </c>
      <c r="N165" s="248" t="s">
        <v>38</v>
      </c>
      <c r="O165" s="88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6" t="s">
        <v>199</v>
      </c>
      <c r="AT165" s="236" t="s">
        <v>169</v>
      </c>
      <c r="AU165" s="236" t="s">
        <v>84</v>
      </c>
      <c r="AY165" s="14" t="s">
        <v>128</v>
      </c>
      <c r="BE165" s="237">
        <f>IF(N165="základná",J165,0)</f>
        <v>0</v>
      </c>
      <c r="BF165" s="237">
        <f>IF(N165="znížená",J165,0)</f>
        <v>0</v>
      </c>
      <c r="BG165" s="237">
        <f>IF(N165="zákl. prenesená",J165,0)</f>
        <v>0</v>
      </c>
      <c r="BH165" s="237">
        <f>IF(N165="zníž. prenesená",J165,0)</f>
        <v>0</v>
      </c>
      <c r="BI165" s="237">
        <f>IF(N165="nulová",J165,0)</f>
        <v>0</v>
      </c>
      <c r="BJ165" s="14" t="s">
        <v>84</v>
      </c>
      <c r="BK165" s="237">
        <f>ROUND(I165*H165,2)</f>
        <v>0</v>
      </c>
      <c r="BL165" s="14" t="s">
        <v>167</v>
      </c>
      <c r="BM165" s="236" t="s">
        <v>436</v>
      </c>
    </row>
    <row r="166" s="2" customFormat="1" ht="24.15" customHeight="1">
      <c r="A166" s="35"/>
      <c r="B166" s="36"/>
      <c r="C166" s="224" t="s">
        <v>257</v>
      </c>
      <c r="D166" s="224" t="s">
        <v>131</v>
      </c>
      <c r="E166" s="225" t="s">
        <v>437</v>
      </c>
      <c r="F166" s="226" t="s">
        <v>438</v>
      </c>
      <c r="G166" s="227" t="s">
        <v>134</v>
      </c>
      <c r="H166" s="228">
        <v>191.785</v>
      </c>
      <c r="I166" s="229"/>
      <c r="J166" s="230">
        <f>ROUND(I166*H166,2)</f>
        <v>0</v>
      </c>
      <c r="K166" s="231"/>
      <c r="L166" s="41"/>
      <c r="M166" s="232" t="s">
        <v>1</v>
      </c>
      <c r="N166" s="233" t="s">
        <v>38</v>
      </c>
      <c r="O166" s="88"/>
      <c r="P166" s="234">
        <f>O166*H166</f>
        <v>0</v>
      </c>
      <c r="Q166" s="234">
        <v>0.00012</v>
      </c>
      <c r="R166" s="234">
        <f>Q166*H166</f>
        <v>0.023014199999999999</v>
      </c>
      <c r="S166" s="234">
        <v>0</v>
      </c>
      <c r="T166" s="23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6" t="s">
        <v>167</v>
      </c>
      <c r="AT166" s="236" t="s">
        <v>131</v>
      </c>
      <c r="AU166" s="236" t="s">
        <v>84</v>
      </c>
      <c r="AY166" s="14" t="s">
        <v>128</v>
      </c>
      <c r="BE166" s="237">
        <f>IF(N166="základná",J166,0)</f>
        <v>0</v>
      </c>
      <c r="BF166" s="237">
        <f>IF(N166="znížená",J166,0)</f>
        <v>0</v>
      </c>
      <c r="BG166" s="237">
        <f>IF(N166="zákl. prenesená",J166,0)</f>
        <v>0</v>
      </c>
      <c r="BH166" s="237">
        <f>IF(N166="zníž. prenesená",J166,0)</f>
        <v>0</v>
      </c>
      <c r="BI166" s="237">
        <f>IF(N166="nulová",J166,0)</f>
        <v>0</v>
      </c>
      <c r="BJ166" s="14" t="s">
        <v>84</v>
      </c>
      <c r="BK166" s="237">
        <f>ROUND(I166*H166,2)</f>
        <v>0</v>
      </c>
      <c r="BL166" s="14" t="s">
        <v>167</v>
      </c>
      <c r="BM166" s="236" t="s">
        <v>439</v>
      </c>
    </row>
    <row r="167" s="2" customFormat="1" ht="24.15" customHeight="1">
      <c r="A167" s="35"/>
      <c r="B167" s="36"/>
      <c r="C167" s="238" t="s">
        <v>262</v>
      </c>
      <c r="D167" s="238" t="s">
        <v>169</v>
      </c>
      <c r="E167" s="239" t="s">
        <v>440</v>
      </c>
      <c r="F167" s="240" t="s">
        <v>441</v>
      </c>
      <c r="G167" s="241" t="s">
        <v>134</v>
      </c>
      <c r="H167" s="242">
        <v>195.62100000000001</v>
      </c>
      <c r="I167" s="243"/>
      <c r="J167" s="244">
        <f>ROUND(I167*H167,2)</f>
        <v>0</v>
      </c>
      <c r="K167" s="245"/>
      <c r="L167" s="246"/>
      <c r="M167" s="247" t="s">
        <v>1</v>
      </c>
      <c r="N167" s="248" t="s">
        <v>38</v>
      </c>
      <c r="O167" s="88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6" t="s">
        <v>199</v>
      </c>
      <c r="AT167" s="236" t="s">
        <v>169</v>
      </c>
      <c r="AU167" s="236" t="s">
        <v>84</v>
      </c>
      <c r="AY167" s="14" t="s">
        <v>128</v>
      </c>
      <c r="BE167" s="237">
        <f>IF(N167="základná",J167,0)</f>
        <v>0</v>
      </c>
      <c r="BF167" s="237">
        <f>IF(N167="znížená",J167,0)</f>
        <v>0</v>
      </c>
      <c r="BG167" s="237">
        <f>IF(N167="zákl. prenesená",J167,0)</f>
        <v>0</v>
      </c>
      <c r="BH167" s="237">
        <f>IF(N167="zníž. prenesená",J167,0)</f>
        <v>0</v>
      </c>
      <c r="BI167" s="237">
        <f>IF(N167="nulová",J167,0)</f>
        <v>0</v>
      </c>
      <c r="BJ167" s="14" t="s">
        <v>84</v>
      </c>
      <c r="BK167" s="237">
        <f>ROUND(I167*H167,2)</f>
        <v>0</v>
      </c>
      <c r="BL167" s="14" t="s">
        <v>167</v>
      </c>
      <c r="BM167" s="236" t="s">
        <v>442</v>
      </c>
    </row>
    <row r="168" s="2" customFormat="1" ht="24.15" customHeight="1">
      <c r="A168" s="35"/>
      <c r="B168" s="36"/>
      <c r="C168" s="224" t="s">
        <v>266</v>
      </c>
      <c r="D168" s="224" t="s">
        <v>131</v>
      </c>
      <c r="E168" s="225" t="s">
        <v>240</v>
      </c>
      <c r="F168" s="226" t="s">
        <v>241</v>
      </c>
      <c r="G168" s="227" t="s">
        <v>227</v>
      </c>
      <c r="H168" s="249"/>
      <c r="I168" s="229"/>
      <c r="J168" s="230">
        <f>ROUND(I168*H168,2)</f>
        <v>0</v>
      </c>
      <c r="K168" s="231"/>
      <c r="L168" s="41"/>
      <c r="M168" s="232" t="s">
        <v>1</v>
      </c>
      <c r="N168" s="233" t="s">
        <v>38</v>
      </c>
      <c r="O168" s="88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6" t="s">
        <v>167</v>
      </c>
      <c r="AT168" s="236" t="s">
        <v>131</v>
      </c>
      <c r="AU168" s="236" t="s">
        <v>84</v>
      </c>
      <c r="AY168" s="14" t="s">
        <v>128</v>
      </c>
      <c r="BE168" s="237">
        <f>IF(N168="základná",J168,0)</f>
        <v>0</v>
      </c>
      <c r="BF168" s="237">
        <f>IF(N168="znížená",J168,0)</f>
        <v>0</v>
      </c>
      <c r="BG168" s="237">
        <f>IF(N168="zákl. prenesená",J168,0)</f>
        <v>0</v>
      </c>
      <c r="BH168" s="237">
        <f>IF(N168="zníž. prenesená",J168,0)</f>
        <v>0</v>
      </c>
      <c r="BI168" s="237">
        <f>IF(N168="nulová",J168,0)</f>
        <v>0</v>
      </c>
      <c r="BJ168" s="14" t="s">
        <v>84</v>
      </c>
      <c r="BK168" s="237">
        <f>ROUND(I168*H168,2)</f>
        <v>0</v>
      </c>
      <c r="BL168" s="14" t="s">
        <v>167</v>
      </c>
      <c r="BM168" s="236" t="s">
        <v>443</v>
      </c>
    </row>
    <row r="169" s="12" customFormat="1" ht="22.8" customHeight="1">
      <c r="A169" s="12"/>
      <c r="B169" s="208"/>
      <c r="C169" s="209"/>
      <c r="D169" s="210" t="s">
        <v>71</v>
      </c>
      <c r="E169" s="222" t="s">
        <v>281</v>
      </c>
      <c r="F169" s="222" t="s">
        <v>282</v>
      </c>
      <c r="G169" s="209"/>
      <c r="H169" s="209"/>
      <c r="I169" s="212"/>
      <c r="J169" s="223">
        <f>BK169</f>
        <v>0</v>
      </c>
      <c r="K169" s="209"/>
      <c r="L169" s="214"/>
      <c r="M169" s="215"/>
      <c r="N169" s="216"/>
      <c r="O169" s="216"/>
      <c r="P169" s="217">
        <f>SUM(P170:P174)</f>
        <v>0</v>
      </c>
      <c r="Q169" s="216"/>
      <c r="R169" s="217">
        <f>SUM(R170:R174)</f>
        <v>1.5744859090000003</v>
      </c>
      <c r="S169" s="216"/>
      <c r="T169" s="218">
        <f>SUM(T170:T174)</f>
        <v>0.99731780000000003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9" t="s">
        <v>84</v>
      </c>
      <c r="AT169" s="220" t="s">
        <v>71</v>
      </c>
      <c r="AU169" s="220" t="s">
        <v>76</v>
      </c>
      <c r="AY169" s="219" t="s">
        <v>128</v>
      </c>
      <c r="BK169" s="221">
        <f>SUM(BK170:BK174)</f>
        <v>0</v>
      </c>
    </row>
    <row r="170" s="2" customFormat="1" ht="24.15" customHeight="1">
      <c r="A170" s="35"/>
      <c r="B170" s="36"/>
      <c r="C170" s="224" t="s">
        <v>199</v>
      </c>
      <c r="D170" s="224" t="s">
        <v>131</v>
      </c>
      <c r="E170" s="225" t="s">
        <v>444</v>
      </c>
      <c r="F170" s="226" t="s">
        <v>445</v>
      </c>
      <c r="G170" s="227" t="s">
        <v>134</v>
      </c>
      <c r="H170" s="228">
        <v>15.91</v>
      </c>
      <c r="I170" s="229"/>
      <c r="J170" s="230">
        <f>ROUND(I170*H170,2)</f>
        <v>0</v>
      </c>
      <c r="K170" s="231"/>
      <c r="L170" s="41"/>
      <c r="M170" s="232" t="s">
        <v>1</v>
      </c>
      <c r="N170" s="233" t="s">
        <v>38</v>
      </c>
      <c r="O170" s="88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6" t="s">
        <v>167</v>
      </c>
      <c r="AT170" s="236" t="s">
        <v>131</v>
      </c>
      <c r="AU170" s="236" t="s">
        <v>84</v>
      </c>
      <c r="AY170" s="14" t="s">
        <v>128</v>
      </c>
      <c r="BE170" s="237">
        <f>IF(N170="základná",J170,0)</f>
        <v>0</v>
      </c>
      <c r="BF170" s="237">
        <f>IF(N170="znížená",J170,0)</f>
        <v>0</v>
      </c>
      <c r="BG170" s="237">
        <f>IF(N170="zákl. prenesená",J170,0)</f>
        <v>0</v>
      </c>
      <c r="BH170" s="237">
        <f>IF(N170="zníž. prenesená",J170,0)</f>
        <v>0</v>
      </c>
      <c r="BI170" s="237">
        <f>IF(N170="nulová",J170,0)</f>
        <v>0</v>
      </c>
      <c r="BJ170" s="14" t="s">
        <v>84</v>
      </c>
      <c r="BK170" s="237">
        <f>ROUND(I170*H170,2)</f>
        <v>0</v>
      </c>
      <c r="BL170" s="14" t="s">
        <v>167</v>
      </c>
      <c r="BM170" s="236" t="s">
        <v>446</v>
      </c>
    </row>
    <row r="171" s="2" customFormat="1" ht="37.8" customHeight="1">
      <c r="A171" s="35"/>
      <c r="B171" s="36"/>
      <c r="C171" s="224" t="s">
        <v>273</v>
      </c>
      <c r="D171" s="224" t="s">
        <v>131</v>
      </c>
      <c r="E171" s="225" t="s">
        <v>447</v>
      </c>
      <c r="F171" s="226" t="s">
        <v>448</v>
      </c>
      <c r="G171" s="227" t="s">
        <v>203</v>
      </c>
      <c r="H171" s="228">
        <v>17.600000000000001</v>
      </c>
      <c r="I171" s="229"/>
      <c r="J171" s="230">
        <f>ROUND(I171*H171,2)</f>
        <v>0</v>
      </c>
      <c r="K171" s="231"/>
      <c r="L171" s="41"/>
      <c r="M171" s="232" t="s">
        <v>1</v>
      </c>
      <c r="N171" s="233" t="s">
        <v>38</v>
      </c>
      <c r="O171" s="88"/>
      <c r="P171" s="234">
        <f>O171*H171</f>
        <v>0</v>
      </c>
      <c r="Q171" s="234">
        <v>0.0033333199999999999</v>
      </c>
      <c r="R171" s="234">
        <f>Q171*H171</f>
        <v>0.058666432000000004</v>
      </c>
      <c r="S171" s="234">
        <v>0</v>
      </c>
      <c r="T171" s="23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6" t="s">
        <v>167</v>
      </c>
      <c r="AT171" s="236" t="s">
        <v>131</v>
      </c>
      <c r="AU171" s="236" t="s">
        <v>84</v>
      </c>
      <c r="AY171" s="14" t="s">
        <v>128</v>
      </c>
      <c r="BE171" s="237">
        <f>IF(N171="základná",J171,0)</f>
        <v>0</v>
      </c>
      <c r="BF171" s="237">
        <f>IF(N171="znížená",J171,0)</f>
        <v>0</v>
      </c>
      <c r="BG171" s="237">
        <f>IF(N171="zákl. prenesená",J171,0)</f>
        <v>0</v>
      </c>
      <c r="BH171" s="237">
        <f>IF(N171="zníž. prenesená",J171,0)</f>
        <v>0</v>
      </c>
      <c r="BI171" s="237">
        <f>IF(N171="nulová",J171,0)</f>
        <v>0</v>
      </c>
      <c r="BJ171" s="14" t="s">
        <v>84</v>
      </c>
      <c r="BK171" s="237">
        <f>ROUND(I171*H171,2)</f>
        <v>0</v>
      </c>
      <c r="BL171" s="14" t="s">
        <v>167</v>
      </c>
      <c r="BM171" s="236" t="s">
        <v>449</v>
      </c>
    </row>
    <row r="172" s="2" customFormat="1" ht="24.15" customHeight="1">
      <c r="A172" s="35"/>
      <c r="B172" s="36"/>
      <c r="C172" s="224" t="s">
        <v>277</v>
      </c>
      <c r="D172" s="224" t="s">
        <v>131</v>
      </c>
      <c r="E172" s="225" t="s">
        <v>450</v>
      </c>
      <c r="F172" s="226" t="s">
        <v>451</v>
      </c>
      <c r="G172" s="227" t="s">
        <v>203</v>
      </c>
      <c r="H172" s="228">
        <v>295.94</v>
      </c>
      <c r="I172" s="229"/>
      <c r="J172" s="230">
        <f>ROUND(I172*H172,2)</f>
        <v>0</v>
      </c>
      <c r="K172" s="231"/>
      <c r="L172" s="41"/>
      <c r="M172" s="232" t="s">
        <v>1</v>
      </c>
      <c r="N172" s="233" t="s">
        <v>38</v>
      </c>
      <c r="O172" s="88"/>
      <c r="P172" s="234">
        <f>O172*H172</f>
        <v>0</v>
      </c>
      <c r="Q172" s="234">
        <v>0.0051220500000000004</v>
      </c>
      <c r="R172" s="234">
        <f>Q172*H172</f>
        <v>1.5158194770000002</v>
      </c>
      <c r="S172" s="234">
        <v>0</v>
      </c>
      <c r="T172" s="23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6" t="s">
        <v>167</v>
      </c>
      <c r="AT172" s="236" t="s">
        <v>131</v>
      </c>
      <c r="AU172" s="236" t="s">
        <v>84</v>
      </c>
      <c r="AY172" s="14" t="s">
        <v>128</v>
      </c>
      <c r="BE172" s="237">
        <f>IF(N172="základná",J172,0)</f>
        <v>0</v>
      </c>
      <c r="BF172" s="237">
        <f>IF(N172="znížená",J172,0)</f>
        <v>0</v>
      </c>
      <c r="BG172" s="237">
        <f>IF(N172="zákl. prenesená",J172,0)</f>
        <v>0</v>
      </c>
      <c r="BH172" s="237">
        <f>IF(N172="zníž. prenesená",J172,0)</f>
        <v>0</v>
      </c>
      <c r="BI172" s="237">
        <f>IF(N172="nulová",J172,0)</f>
        <v>0</v>
      </c>
      <c r="BJ172" s="14" t="s">
        <v>84</v>
      </c>
      <c r="BK172" s="237">
        <f>ROUND(I172*H172,2)</f>
        <v>0</v>
      </c>
      <c r="BL172" s="14" t="s">
        <v>167</v>
      </c>
      <c r="BM172" s="236" t="s">
        <v>452</v>
      </c>
    </row>
    <row r="173" s="2" customFormat="1" ht="24.15" customHeight="1">
      <c r="A173" s="35"/>
      <c r="B173" s="36"/>
      <c r="C173" s="224" t="s">
        <v>283</v>
      </c>
      <c r="D173" s="224" t="s">
        <v>131</v>
      </c>
      <c r="E173" s="225" t="s">
        <v>453</v>
      </c>
      <c r="F173" s="226" t="s">
        <v>454</v>
      </c>
      <c r="G173" s="227" t="s">
        <v>203</v>
      </c>
      <c r="H173" s="228">
        <v>295.94</v>
      </c>
      <c r="I173" s="229"/>
      <c r="J173" s="230">
        <f>ROUND(I173*H173,2)</f>
        <v>0</v>
      </c>
      <c r="K173" s="231"/>
      <c r="L173" s="41"/>
      <c r="M173" s="232" t="s">
        <v>1</v>
      </c>
      <c r="N173" s="233" t="s">
        <v>38</v>
      </c>
      <c r="O173" s="88"/>
      <c r="P173" s="234">
        <f>O173*H173</f>
        <v>0</v>
      </c>
      <c r="Q173" s="234">
        <v>0</v>
      </c>
      <c r="R173" s="234">
        <f>Q173*H173</f>
        <v>0</v>
      </c>
      <c r="S173" s="234">
        <v>0.0033700000000000002</v>
      </c>
      <c r="T173" s="235">
        <f>S173*H173</f>
        <v>0.99731780000000003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6" t="s">
        <v>167</v>
      </c>
      <c r="AT173" s="236" t="s">
        <v>131</v>
      </c>
      <c r="AU173" s="236" t="s">
        <v>84</v>
      </c>
      <c r="AY173" s="14" t="s">
        <v>128</v>
      </c>
      <c r="BE173" s="237">
        <f>IF(N173="základná",J173,0)</f>
        <v>0</v>
      </c>
      <c r="BF173" s="237">
        <f>IF(N173="znížená",J173,0)</f>
        <v>0</v>
      </c>
      <c r="BG173" s="237">
        <f>IF(N173="zákl. prenesená",J173,0)</f>
        <v>0</v>
      </c>
      <c r="BH173" s="237">
        <f>IF(N173="zníž. prenesená",J173,0)</f>
        <v>0</v>
      </c>
      <c r="BI173" s="237">
        <f>IF(N173="nulová",J173,0)</f>
        <v>0</v>
      </c>
      <c r="BJ173" s="14" t="s">
        <v>84</v>
      </c>
      <c r="BK173" s="237">
        <f>ROUND(I173*H173,2)</f>
        <v>0</v>
      </c>
      <c r="BL173" s="14" t="s">
        <v>167</v>
      </c>
      <c r="BM173" s="236" t="s">
        <v>455</v>
      </c>
    </row>
    <row r="174" s="2" customFormat="1" ht="24.15" customHeight="1">
      <c r="A174" s="35"/>
      <c r="B174" s="36"/>
      <c r="C174" s="224" t="s">
        <v>287</v>
      </c>
      <c r="D174" s="224" t="s">
        <v>131</v>
      </c>
      <c r="E174" s="225" t="s">
        <v>328</v>
      </c>
      <c r="F174" s="226" t="s">
        <v>329</v>
      </c>
      <c r="G174" s="227" t="s">
        <v>227</v>
      </c>
      <c r="H174" s="249"/>
      <c r="I174" s="229"/>
      <c r="J174" s="230">
        <f>ROUND(I174*H174,2)</f>
        <v>0</v>
      </c>
      <c r="K174" s="231"/>
      <c r="L174" s="41"/>
      <c r="M174" s="232" t="s">
        <v>1</v>
      </c>
      <c r="N174" s="233" t="s">
        <v>38</v>
      </c>
      <c r="O174" s="88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6" t="s">
        <v>167</v>
      </c>
      <c r="AT174" s="236" t="s">
        <v>131</v>
      </c>
      <c r="AU174" s="236" t="s">
        <v>84</v>
      </c>
      <c r="AY174" s="14" t="s">
        <v>128</v>
      </c>
      <c r="BE174" s="237">
        <f>IF(N174="základná",J174,0)</f>
        <v>0</v>
      </c>
      <c r="BF174" s="237">
        <f>IF(N174="znížená",J174,0)</f>
        <v>0</v>
      </c>
      <c r="BG174" s="237">
        <f>IF(N174="zákl. prenesená",J174,0)</f>
        <v>0</v>
      </c>
      <c r="BH174" s="237">
        <f>IF(N174="zníž. prenesená",J174,0)</f>
        <v>0</v>
      </c>
      <c r="BI174" s="237">
        <f>IF(N174="nulová",J174,0)</f>
        <v>0</v>
      </c>
      <c r="BJ174" s="14" t="s">
        <v>84</v>
      </c>
      <c r="BK174" s="237">
        <f>ROUND(I174*H174,2)</f>
        <v>0</v>
      </c>
      <c r="BL174" s="14" t="s">
        <v>167</v>
      </c>
      <c r="BM174" s="236" t="s">
        <v>456</v>
      </c>
    </row>
    <row r="175" s="12" customFormat="1" ht="25.92" customHeight="1">
      <c r="A175" s="12"/>
      <c r="B175" s="208"/>
      <c r="C175" s="209"/>
      <c r="D175" s="210" t="s">
        <v>71</v>
      </c>
      <c r="E175" s="211" t="s">
        <v>350</v>
      </c>
      <c r="F175" s="211" t="s">
        <v>351</v>
      </c>
      <c r="G175" s="209"/>
      <c r="H175" s="209"/>
      <c r="I175" s="212"/>
      <c r="J175" s="213">
        <f>BK175</f>
        <v>0</v>
      </c>
      <c r="K175" s="209"/>
      <c r="L175" s="214"/>
      <c r="M175" s="215"/>
      <c r="N175" s="216"/>
      <c r="O175" s="216"/>
      <c r="P175" s="217">
        <f>P176</f>
        <v>0</v>
      </c>
      <c r="Q175" s="216"/>
      <c r="R175" s="217">
        <f>R176</f>
        <v>0</v>
      </c>
      <c r="S175" s="216"/>
      <c r="T175" s="218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9" t="s">
        <v>135</v>
      </c>
      <c r="AT175" s="220" t="s">
        <v>71</v>
      </c>
      <c r="AU175" s="220" t="s">
        <v>72</v>
      </c>
      <c r="AY175" s="219" t="s">
        <v>128</v>
      </c>
      <c r="BK175" s="221">
        <f>BK176</f>
        <v>0</v>
      </c>
    </row>
    <row r="176" s="2" customFormat="1" ht="24.15" customHeight="1">
      <c r="A176" s="35"/>
      <c r="B176" s="36"/>
      <c r="C176" s="224" t="s">
        <v>291</v>
      </c>
      <c r="D176" s="224" t="s">
        <v>131</v>
      </c>
      <c r="E176" s="225" t="s">
        <v>353</v>
      </c>
      <c r="F176" s="226" t="s">
        <v>457</v>
      </c>
      <c r="G176" s="227" t="s">
        <v>355</v>
      </c>
      <c r="H176" s="228">
        <v>60</v>
      </c>
      <c r="I176" s="229"/>
      <c r="J176" s="230">
        <f>ROUND(I176*H176,2)</f>
        <v>0</v>
      </c>
      <c r="K176" s="231"/>
      <c r="L176" s="41"/>
      <c r="M176" s="232" t="s">
        <v>1</v>
      </c>
      <c r="N176" s="233" t="s">
        <v>38</v>
      </c>
      <c r="O176" s="88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6" t="s">
        <v>356</v>
      </c>
      <c r="AT176" s="236" t="s">
        <v>131</v>
      </c>
      <c r="AU176" s="236" t="s">
        <v>76</v>
      </c>
      <c r="AY176" s="14" t="s">
        <v>128</v>
      </c>
      <c r="BE176" s="237">
        <f>IF(N176="základná",J176,0)</f>
        <v>0</v>
      </c>
      <c r="BF176" s="237">
        <f>IF(N176="znížená",J176,0)</f>
        <v>0</v>
      </c>
      <c r="BG176" s="237">
        <f>IF(N176="zákl. prenesená",J176,0)</f>
        <v>0</v>
      </c>
      <c r="BH176" s="237">
        <f>IF(N176="zníž. prenesená",J176,0)</f>
        <v>0</v>
      </c>
      <c r="BI176" s="237">
        <f>IF(N176="nulová",J176,0)</f>
        <v>0</v>
      </c>
      <c r="BJ176" s="14" t="s">
        <v>84</v>
      </c>
      <c r="BK176" s="237">
        <f>ROUND(I176*H176,2)</f>
        <v>0</v>
      </c>
      <c r="BL176" s="14" t="s">
        <v>356</v>
      </c>
      <c r="BM176" s="236" t="s">
        <v>458</v>
      </c>
    </row>
    <row r="177" s="12" customFormat="1" ht="25.92" customHeight="1">
      <c r="A177" s="12"/>
      <c r="B177" s="208"/>
      <c r="C177" s="209"/>
      <c r="D177" s="210" t="s">
        <v>71</v>
      </c>
      <c r="E177" s="211" t="s">
        <v>358</v>
      </c>
      <c r="F177" s="211" t="s">
        <v>359</v>
      </c>
      <c r="G177" s="209"/>
      <c r="H177" s="209"/>
      <c r="I177" s="212"/>
      <c r="J177" s="213">
        <f>BK177</f>
        <v>0</v>
      </c>
      <c r="K177" s="209"/>
      <c r="L177" s="214"/>
      <c r="M177" s="215"/>
      <c r="N177" s="216"/>
      <c r="O177" s="216"/>
      <c r="P177" s="217">
        <f>P178</f>
        <v>0</v>
      </c>
      <c r="Q177" s="216"/>
      <c r="R177" s="217">
        <f>R178</f>
        <v>0</v>
      </c>
      <c r="S177" s="216"/>
      <c r="T177" s="218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9" t="s">
        <v>135</v>
      </c>
      <c r="AT177" s="220" t="s">
        <v>71</v>
      </c>
      <c r="AU177" s="220" t="s">
        <v>72</v>
      </c>
      <c r="AY177" s="219" t="s">
        <v>128</v>
      </c>
      <c r="BK177" s="221">
        <f>BK178</f>
        <v>0</v>
      </c>
    </row>
    <row r="178" s="2" customFormat="1" ht="24.15" customHeight="1">
      <c r="A178" s="35"/>
      <c r="B178" s="36"/>
      <c r="C178" s="224" t="s">
        <v>295</v>
      </c>
      <c r="D178" s="224" t="s">
        <v>131</v>
      </c>
      <c r="E178" s="225" t="s">
        <v>361</v>
      </c>
      <c r="F178" s="226" t="s">
        <v>362</v>
      </c>
      <c r="G178" s="227" t="s">
        <v>363</v>
      </c>
      <c r="H178" s="228">
        <v>1</v>
      </c>
      <c r="I178" s="229"/>
      <c r="J178" s="230">
        <f>ROUND(I178*H178,2)</f>
        <v>0</v>
      </c>
      <c r="K178" s="231"/>
      <c r="L178" s="41"/>
      <c r="M178" s="250" t="s">
        <v>1</v>
      </c>
      <c r="N178" s="251" t="s">
        <v>38</v>
      </c>
      <c r="O178" s="252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6" t="s">
        <v>364</v>
      </c>
      <c r="AT178" s="236" t="s">
        <v>131</v>
      </c>
      <c r="AU178" s="236" t="s">
        <v>76</v>
      </c>
      <c r="AY178" s="14" t="s">
        <v>128</v>
      </c>
      <c r="BE178" s="237">
        <f>IF(N178="základná",J178,0)</f>
        <v>0</v>
      </c>
      <c r="BF178" s="237">
        <f>IF(N178="znížená",J178,0)</f>
        <v>0</v>
      </c>
      <c r="BG178" s="237">
        <f>IF(N178="zákl. prenesená",J178,0)</f>
        <v>0</v>
      </c>
      <c r="BH178" s="237">
        <f>IF(N178="zníž. prenesená",J178,0)</f>
        <v>0</v>
      </c>
      <c r="BI178" s="237">
        <f>IF(N178="nulová",J178,0)</f>
        <v>0</v>
      </c>
      <c r="BJ178" s="14" t="s">
        <v>84</v>
      </c>
      <c r="BK178" s="237">
        <f>ROUND(I178*H178,2)</f>
        <v>0</v>
      </c>
      <c r="BL178" s="14" t="s">
        <v>364</v>
      </c>
      <c r="BM178" s="236" t="s">
        <v>459</v>
      </c>
    </row>
    <row r="179" s="2" customFormat="1" ht="6.96" customHeight="1">
      <c r="A179" s="35"/>
      <c r="B179" s="63"/>
      <c r="C179" s="64"/>
      <c r="D179" s="64"/>
      <c r="E179" s="64"/>
      <c r="F179" s="64"/>
      <c r="G179" s="64"/>
      <c r="H179" s="64"/>
      <c r="I179" s="64"/>
      <c r="J179" s="64"/>
      <c r="K179" s="64"/>
      <c r="L179" s="41"/>
      <c r="M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</row>
  </sheetData>
  <sheetProtection sheet="1" autoFilter="0" formatColumns="0" formatRows="0" objects="1" scenarios="1" spinCount="100000" saltValue="Bp1kopGjRebio5ZuvRTqOCcOMGactoyCsoelKgYT8StEaWJTxF9w4dDikxoNqCts6pI6l3miAlB4na1jJJR+9w==" hashValue="5jULpp+gtWXXazsy7TF5I4uBfvKPEu/Po7domY2swqWri9Xc7Czt2+WC6w2/ez726fq2Wqp/QHfuVx7eUwuJ8A==" algorithmName="SHA-512" password="CC35"/>
  <autoFilter ref="C129:K17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72</v>
      </c>
    </row>
    <row r="4" s="1" customFormat="1" ht="24.96" customHeight="1">
      <c r="B4" s="17"/>
      <c r="D4" s="145" t="s">
        <v>91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23.25" customHeight="1">
      <c r="B7" s="17"/>
      <c r="E7" s="148" t="str">
        <f>'Rekapitulácia stavby'!K6</f>
        <v>Gymnázium AS Banská Bystrica rekonštrukcia objektov ZNÍŽENIE ENERGETICKEJ NÁROČNOSTI</v>
      </c>
      <c r="F7" s="147"/>
      <c r="G7" s="147"/>
      <c r="H7" s="147"/>
      <c r="L7" s="17"/>
    </row>
    <row r="8" s="2" customFormat="1" ht="12" customHeight="1">
      <c r="A8" s="35"/>
      <c r="B8" s="41"/>
      <c r="C8" s="35"/>
      <c r="D8" s="14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9" t="s">
        <v>460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7" t="s">
        <v>17</v>
      </c>
      <c r="E11" s="35"/>
      <c r="F11" s="138" t="s">
        <v>1</v>
      </c>
      <c r="G11" s="35"/>
      <c r="H11" s="35"/>
      <c r="I11" s="147" t="s">
        <v>18</v>
      </c>
      <c r="J11" s="138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7" t="s">
        <v>19</v>
      </c>
      <c r="E12" s="35"/>
      <c r="F12" s="138" t="s">
        <v>96</v>
      </c>
      <c r="G12" s="35"/>
      <c r="H12" s="35"/>
      <c r="I12" s="147" t="s">
        <v>21</v>
      </c>
      <c r="J12" s="150" t="str">
        <f>'Rekapitulácia stavby'!AN8</f>
        <v>7. 7. 2020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23</v>
      </c>
      <c r="E14" s="35"/>
      <c r="F14" s="35"/>
      <c r="G14" s="35"/>
      <c r="H14" s="35"/>
      <c r="I14" s="147" t="s">
        <v>24</v>
      </c>
      <c r="J14" s="138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8" t="s">
        <v>97</v>
      </c>
      <c r="F15" s="35"/>
      <c r="G15" s="35"/>
      <c r="H15" s="35"/>
      <c r="I15" s="147" t="s">
        <v>25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7" t="s">
        <v>26</v>
      </c>
      <c r="E17" s="35"/>
      <c r="F17" s="35"/>
      <c r="G17" s="35"/>
      <c r="H17" s="35"/>
      <c r="I17" s="147" t="s">
        <v>24</v>
      </c>
      <c r="J17" s="30" t="str">
        <f>'Rekapitulácia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38"/>
      <c r="G18" s="138"/>
      <c r="H18" s="138"/>
      <c r="I18" s="147" t="s">
        <v>25</v>
      </c>
      <c r="J18" s="30" t="str">
        <f>'Rekapitulácia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7" t="s">
        <v>28</v>
      </c>
      <c r="E20" s="35"/>
      <c r="F20" s="35"/>
      <c r="G20" s="35"/>
      <c r="H20" s="35"/>
      <c r="I20" s="147" t="s">
        <v>24</v>
      </c>
      <c r="J20" s="138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8" t="s">
        <v>98</v>
      </c>
      <c r="F21" s="35"/>
      <c r="G21" s="35"/>
      <c r="H21" s="35"/>
      <c r="I21" s="147" t="s">
        <v>25</v>
      </c>
      <c r="J21" s="138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7" t="s">
        <v>30</v>
      </c>
      <c r="E23" s="35"/>
      <c r="F23" s="35"/>
      <c r="G23" s="35"/>
      <c r="H23" s="35"/>
      <c r="I23" s="147" t="s">
        <v>24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8" t="s">
        <v>20</v>
      </c>
      <c r="F24" s="35"/>
      <c r="G24" s="35"/>
      <c r="H24" s="35"/>
      <c r="I24" s="147" t="s">
        <v>25</v>
      </c>
      <c r="J24" s="138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5"/>
      <c r="E29" s="155"/>
      <c r="F29" s="155"/>
      <c r="G29" s="155"/>
      <c r="H29" s="155"/>
      <c r="I29" s="155"/>
      <c r="J29" s="155"/>
      <c r="K29" s="15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6" t="s">
        <v>32</v>
      </c>
      <c r="E30" s="35"/>
      <c r="F30" s="35"/>
      <c r="G30" s="35"/>
      <c r="H30" s="35"/>
      <c r="I30" s="35"/>
      <c r="J30" s="157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8" t="s">
        <v>34</v>
      </c>
      <c r="G32" s="35"/>
      <c r="H32" s="35"/>
      <c r="I32" s="158" t="s">
        <v>33</v>
      </c>
      <c r="J32" s="158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9" t="s">
        <v>36</v>
      </c>
      <c r="E33" s="147" t="s">
        <v>37</v>
      </c>
      <c r="F33" s="160">
        <f>ROUND((SUM(BE121:BE159)),  2)</f>
        <v>0</v>
      </c>
      <c r="G33" s="35"/>
      <c r="H33" s="35"/>
      <c r="I33" s="161">
        <v>0.20000000000000001</v>
      </c>
      <c r="J33" s="160">
        <f>ROUND(((SUM(BE121:BE159))*I33),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47" t="s">
        <v>38</v>
      </c>
      <c r="F34" s="160">
        <f>ROUND((SUM(BF121:BF159)),  2)</f>
        <v>0</v>
      </c>
      <c r="G34" s="35"/>
      <c r="H34" s="35"/>
      <c r="I34" s="161">
        <v>0.20000000000000001</v>
      </c>
      <c r="J34" s="160">
        <f>ROUND(((SUM(BF121:BF159))*I34),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7" t="s">
        <v>39</v>
      </c>
      <c r="F35" s="160">
        <f>ROUND((SUM(BG121:BG159)),  2)</f>
        <v>0</v>
      </c>
      <c r="G35" s="35"/>
      <c r="H35" s="35"/>
      <c r="I35" s="161">
        <v>0.20000000000000001</v>
      </c>
      <c r="J35" s="160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7" t="s">
        <v>40</v>
      </c>
      <c r="F36" s="160">
        <f>ROUND((SUM(BH121:BH159)),  2)</f>
        <v>0</v>
      </c>
      <c r="G36" s="35"/>
      <c r="H36" s="35"/>
      <c r="I36" s="161">
        <v>0.20000000000000001</v>
      </c>
      <c r="J36" s="160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41</v>
      </c>
      <c r="F37" s="160">
        <f>ROUND((SUM(BI121:BI159)),  2)</f>
        <v>0</v>
      </c>
      <c r="G37" s="35"/>
      <c r="H37" s="35"/>
      <c r="I37" s="161">
        <v>0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2"/>
      <c r="D39" s="163" t="s">
        <v>42</v>
      </c>
      <c r="E39" s="164"/>
      <c r="F39" s="164"/>
      <c r="G39" s="165" t="s">
        <v>43</v>
      </c>
      <c r="H39" s="166" t="s">
        <v>44</v>
      </c>
      <c r="I39" s="164"/>
      <c r="J39" s="167">
        <f>SUM(J30:J37)</f>
        <v>0</v>
      </c>
      <c r="K39" s="168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45</v>
      </c>
      <c r="E50" s="170"/>
      <c r="F50" s="170"/>
      <c r="G50" s="169" t="s">
        <v>46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47</v>
      </c>
      <c r="E61" s="172"/>
      <c r="F61" s="173" t="s">
        <v>48</v>
      </c>
      <c r="G61" s="171" t="s">
        <v>47</v>
      </c>
      <c r="H61" s="172"/>
      <c r="I61" s="172"/>
      <c r="J61" s="174" t="s">
        <v>48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49</v>
      </c>
      <c r="E65" s="175"/>
      <c r="F65" s="175"/>
      <c r="G65" s="169" t="s">
        <v>50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47</v>
      </c>
      <c r="E76" s="172"/>
      <c r="F76" s="173" t="s">
        <v>48</v>
      </c>
      <c r="G76" s="171" t="s">
        <v>47</v>
      </c>
      <c r="H76" s="172"/>
      <c r="I76" s="172"/>
      <c r="J76" s="174" t="s">
        <v>48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3.25" customHeight="1">
      <c r="A85" s="35"/>
      <c r="B85" s="36"/>
      <c r="C85" s="37"/>
      <c r="D85" s="37"/>
      <c r="E85" s="180" t="str">
        <f>E7</f>
        <v>Gymnázium AS Banská Bystrica rekonštrukcia objektov ZNÍŽENIE ENERGETICKEJ NÁROČNOSTI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2 - Bleskozvod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Komenského 18, 974 01 Banská Bystrica</v>
      </c>
      <c r="G89" s="37"/>
      <c r="H89" s="37"/>
      <c r="I89" s="29" t="s">
        <v>21</v>
      </c>
      <c r="J89" s="76" t="str">
        <f>IF(J12="","",J12)</f>
        <v>7. 7. 2020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40.05" customHeight="1">
      <c r="A91" s="35"/>
      <c r="B91" s="36"/>
      <c r="C91" s="29" t="s">
        <v>23</v>
      </c>
      <c r="D91" s="37"/>
      <c r="E91" s="37"/>
      <c r="F91" s="24" t="str">
        <f>E15</f>
        <v>Gymnázium Andreja Sládkoviča Komenského 18, 974 01</v>
      </c>
      <c r="G91" s="37"/>
      <c r="H91" s="37"/>
      <c r="I91" s="29" t="s">
        <v>28</v>
      </c>
      <c r="J91" s="33" t="str">
        <f>E21</f>
        <v>x-arch s.r.o., Kollárova 44, 974 01 Banská Bystric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1" t="s">
        <v>100</v>
      </c>
      <c r="D94" s="182"/>
      <c r="E94" s="182"/>
      <c r="F94" s="182"/>
      <c r="G94" s="182"/>
      <c r="H94" s="182"/>
      <c r="I94" s="182"/>
      <c r="J94" s="183" t="s">
        <v>101</v>
      </c>
      <c r="K94" s="182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4" t="s">
        <v>102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hidden="1" s="9" customFormat="1" ht="24.96" customHeight="1">
      <c r="A97" s="9"/>
      <c r="B97" s="185"/>
      <c r="C97" s="186"/>
      <c r="D97" s="187" t="s">
        <v>461</v>
      </c>
      <c r="E97" s="188"/>
      <c r="F97" s="188"/>
      <c r="G97" s="188"/>
      <c r="H97" s="188"/>
      <c r="I97" s="188"/>
      <c r="J97" s="189">
        <f>J122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1"/>
      <c r="C98" s="130"/>
      <c r="D98" s="192" t="s">
        <v>462</v>
      </c>
      <c r="E98" s="193"/>
      <c r="F98" s="193"/>
      <c r="G98" s="193"/>
      <c r="H98" s="193"/>
      <c r="I98" s="193"/>
      <c r="J98" s="194">
        <f>J123</f>
        <v>0</v>
      </c>
      <c r="K98" s="130"/>
      <c r="L98" s="19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1"/>
      <c r="C99" s="130"/>
      <c r="D99" s="192" t="s">
        <v>463</v>
      </c>
      <c r="E99" s="193"/>
      <c r="F99" s="193"/>
      <c r="G99" s="193"/>
      <c r="H99" s="193"/>
      <c r="I99" s="193"/>
      <c r="J99" s="194">
        <f>J137</f>
        <v>0</v>
      </c>
      <c r="K99" s="130"/>
      <c r="L99" s="19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1"/>
      <c r="C100" s="130"/>
      <c r="D100" s="192" t="s">
        <v>464</v>
      </c>
      <c r="E100" s="193"/>
      <c r="F100" s="193"/>
      <c r="G100" s="193"/>
      <c r="H100" s="193"/>
      <c r="I100" s="193"/>
      <c r="J100" s="194">
        <f>J151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1"/>
      <c r="C101" s="130"/>
      <c r="D101" s="192" t="s">
        <v>465</v>
      </c>
      <c r="E101" s="193"/>
      <c r="F101" s="193"/>
      <c r="G101" s="193"/>
      <c r="H101" s="193"/>
      <c r="I101" s="193"/>
      <c r="J101" s="194">
        <f>J155</f>
        <v>0</v>
      </c>
      <c r="K101" s="130"/>
      <c r="L101" s="19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114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3.25" customHeight="1">
      <c r="A111" s="35"/>
      <c r="B111" s="36"/>
      <c r="C111" s="37"/>
      <c r="D111" s="37"/>
      <c r="E111" s="180" t="str">
        <f>E7</f>
        <v>Gymnázium AS Banská Bystrica rekonštrukcia objektov ZNÍŽENIE ENERGETICKEJ NÁROČNOSTI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92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2 - Bleskozvod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>Komenského 18, 974 01 Banská Bystrica</v>
      </c>
      <c r="G115" s="37"/>
      <c r="H115" s="37"/>
      <c r="I115" s="29" t="s">
        <v>21</v>
      </c>
      <c r="J115" s="76" t="str">
        <f>IF(J12="","",J12)</f>
        <v>7. 7. 2020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40.05" customHeight="1">
      <c r="A117" s="35"/>
      <c r="B117" s="36"/>
      <c r="C117" s="29" t="s">
        <v>23</v>
      </c>
      <c r="D117" s="37"/>
      <c r="E117" s="37"/>
      <c r="F117" s="24" t="str">
        <f>E15</f>
        <v>Gymnázium Andreja Sládkoviča Komenského 18, 974 01</v>
      </c>
      <c r="G117" s="37"/>
      <c r="H117" s="37"/>
      <c r="I117" s="29" t="s">
        <v>28</v>
      </c>
      <c r="J117" s="33" t="str">
        <f>E21</f>
        <v>x-arch s.r.o., Kollárova 44, 974 01 Banská Bystric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26</v>
      </c>
      <c r="D118" s="37"/>
      <c r="E118" s="37"/>
      <c r="F118" s="24" t="str">
        <f>IF(E18="","",E18)</f>
        <v>Vyplň údaj</v>
      </c>
      <c r="G118" s="37"/>
      <c r="H118" s="37"/>
      <c r="I118" s="29" t="s">
        <v>30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6"/>
      <c r="B120" s="197"/>
      <c r="C120" s="198" t="s">
        <v>115</v>
      </c>
      <c r="D120" s="199" t="s">
        <v>57</v>
      </c>
      <c r="E120" s="199" t="s">
        <v>53</v>
      </c>
      <c r="F120" s="199" t="s">
        <v>54</v>
      </c>
      <c r="G120" s="199" t="s">
        <v>116</v>
      </c>
      <c r="H120" s="199" t="s">
        <v>117</v>
      </c>
      <c r="I120" s="199" t="s">
        <v>118</v>
      </c>
      <c r="J120" s="200" t="s">
        <v>101</v>
      </c>
      <c r="K120" s="201" t="s">
        <v>119</v>
      </c>
      <c r="L120" s="202"/>
      <c r="M120" s="97" t="s">
        <v>1</v>
      </c>
      <c r="N120" s="98" t="s">
        <v>36</v>
      </c>
      <c r="O120" s="98" t="s">
        <v>120</v>
      </c>
      <c r="P120" s="98" t="s">
        <v>121</v>
      </c>
      <c r="Q120" s="98" t="s">
        <v>122</v>
      </c>
      <c r="R120" s="98" t="s">
        <v>123</v>
      </c>
      <c r="S120" s="98" t="s">
        <v>124</v>
      </c>
      <c r="T120" s="99" t="s">
        <v>125</v>
      </c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</row>
    <row r="121" s="2" customFormat="1" ht="22.8" customHeight="1">
      <c r="A121" s="35"/>
      <c r="B121" s="36"/>
      <c r="C121" s="104" t="s">
        <v>102</v>
      </c>
      <c r="D121" s="37"/>
      <c r="E121" s="37"/>
      <c r="F121" s="37"/>
      <c r="G121" s="37"/>
      <c r="H121" s="37"/>
      <c r="I121" s="37"/>
      <c r="J121" s="203">
        <f>BK121</f>
        <v>0</v>
      </c>
      <c r="K121" s="37"/>
      <c r="L121" s="41"/>
      <c r="M121" s="100"/>
      <c r="N121" s="204"/>
      <c r="O121" s="101"/>
      <c r="P121" s="205">
        <f>P122</f>
        <v>0</v>
      </c>
      <c r="Q121" s="101"/>
      <c r="R121" s="205">
        <f>R122</f>
        <v>0.0018600000000000001</v>
      </c>
      <c r="S121" s="101"/>
      <c r="T121" s="206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71</v>
      </c>
      <c r="AU121" s="14" t="s">
        <v>103</v>
      </c>
      <c r="BK121" s="207">
        <f>BK122</f>
        <v>0</v>
      </c>
    </row>
    <row r="122" s="12" customFormat="1" ht="25.92" customHeight="1">
      <c r="A122" s="12"/>
      <c r="B122" s="208"/>
      <c r="C122" s="209"/>
      <c r="D122" s="210" t="s">
        <v>71</v>
      </c>
      <c r="E122" s="211" t="s">
        <v>466</v>
      </c>
      <c r="F122" s="211" t="s">
        <v>89</v>
      </c>
      <c r="G122" s="209"/>
      <c r="H122" s="209"/>
      <c r="I122" s="212"/>
      <c r="J122" s="213">
        <f>BK122</f>
        <v>0</v>
      </c>
      <c r="K122" s="209"/>
      <c r="L122" s="214"/>
      <c r="M122" s="215"/>
      <c r="N122" s="216"/>
      <c r="O122" s="216"/>
      <c r="P122" s="217">
        <f>P123+P137+P151+P155</f>
        <v>0</v>
      </c>
      <c r="Q122" s="216"/>
      <c r="R122" s="217">
        <f>R123+R137+R151+R155</f>
        <v>0.0018600000000000001</v>
      </c>
      <c r="S122" s="216"/>
      <c r="T122" s="218">
        <f>T123+T137+T151+T155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9" t="s">
        <v>141</v>
      </c>
      <c r="AT122" s="220" t="s">
        <v>71</v>
      </c>
      <c r="AU122" s="220" t="s">
        <v>72</v>
      </c>
      <c r="AY122" s="219" t="s">
        <v>128</v>
      </c>
      <c r="BK122" s="221">
        <f>BK123+BK137+BK151+BK155</f>
        <v>0</v>
      </c>
    </row>
    <row r="123" s="12" customFormat="1" ht="22.8" customHeight="1">
      <c r="A123" s="12"/>
      <c r="B123" s="208"/>
      <c r="C123" s="209"/>
      <c r="D123" s="210" t="s">
        <v>71</v>
      </c>
      <c r="E123" s="222" t="s">
        <v>467</v>
      </c>
      <c r="F123" s="222" t="s">
        <v>468</v>
      </c>
      <c r="G123" s="209"/>
      <c r="H123" s="209"/>
      <c r="I123" s="212"/>
      <c r="J123" s="223">
        <f>BK123</f>
        <v>0</v>
      </c>
      <c r="K123" s="209"/>
      <c r="L123" s="214"/>
      <c r="M123" s="215"/>
      <c r="N123" s="216"/>
      <c r="O123" s="216"/>
      <c r="P123" s="217">
        <f>SUM(P124:P136)</f>
        <v>0</v>
      </c>
      <c r="Q123" s="216"/>
      <c r="R123" s="217">
        <f>SUM(R124:R136)</f>
        <v>0</v>
      </c>
      <c r="S123" s="216"/>
      <c r="T123" s="218">
        <f>SUM(T124:T136)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9" t="s">
        <v>76</v>
      </c>
      <c r="AT123" s="220" t="s">
        <v>71</v>
      </c>
      <c r="AU123" s="220" t="s">
        <v>76</v>
      </c>
      <c r="AY123" s="219" t="s">
        <v>128</v>
      </c>
      <c r="BK123" s="221">
        <f>SUM(BK124:BK136)</f>
        <v>0</v>
      </c>
    </row>
    <row r="124" s="2" customFormat="1" ht="14.4" customHeight="1">
      <c r="A124" s="35"/>
      <c r="B124" s="36"/>
      <c r="C124" s="224" t="s">
        <v>76</v>
      </c>
      <c r="D124" s="224" t="s">
        <v>131</v>
      </c>
      <c r="E124" s="225" t="s">
        <v>469</v>
      </c>
      <c r="F124" s="226" t="s">
        <v>470</v>
      </c>
      <c r="G124" s="227" t="s">
        <v>203</v>
      </c>
      <c r="H124" s="228">
        <v>620</v>
      </c>
      <c r="I124" s="229"/>
      <c r="J124" s="230">
        <f>ROUND(I124*H124,2)</f>
        <v>0</v>
      </c>
      <c r="K124" s="231"/>
      <c r="L124" s="41"/>
      <c r="M124" s="232" t="s">
        <v>1</v>
      </c>
      <c r="N124" s="233" t="s">
        <v>38</v>
      </c>
      <c r="O124" s="88"/>
      <c r="P124" s="234">
        <f>O124*H124</f>
        <v>0</v>
      </c>
      <c r="Q124" s="234">
        <v>0</v>
      </c>
      <c r="R124" s="234">
        <f>Q124*H124</f>
        <v>0</v>
      </c>
      <c r="S124" s="234">
        <v>0</v>
      </c>
      <c r="T124" s="23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6" t="s">
        <v>471</v>
      </c>
      <c r="AT124" s="236" t="s">
        <v>131</v>
      </c>
      <c r="AU124" s="236" t="s">
        <v>84</v>
      </c>
      <c r="AY124" s="14" t="s">
        <v>128</v>
      </c>
      <c r="BE124" s="237">
        <f>IF(N124="základná",J124,0)</f>
        <v>0</v>
      </c>
      <c r="BF124" s="237">
        <f>IF(N124="znížená",J124,0)</f>
        <v>0</v>
      </c>
      <c r="BG124" s="237">
        <f>IF(N124="zákl. prenesená",J124,0)</f>
        <v>0</v>
      </c>
      <c r="BH124" s="237">
        <f>IF(N124="zníž. prenesená",J124,0)</f>
        <v>0</v>
      </c>
      <c r="BI124" s="237">
        <f>IF(N124="nulová",J124,0)</f>
        <v>0</v>
      </c>
      <c r="BJ124" s="14" t="s">
        <v>84</v>
      </c>
      <c r="BK124" s="237">
        <f>ROUND(I124*H124,2)</f>
        <v>0</v>
      </c>
      <c r="BL124" s="14" t="s">
        <v>471</v>
      </c>
      <c r="BM124" s="236" t="s">
        <v>472</v>
      </c>
    </row>
    <row r="125" s="2" customFormat="1" ht="14.4" customHeight="1">
      <c r="A125" s="35"/>
      <c r="B125" s="36"/>
      <c r="C125" s="224" t="s">
        <v>84</v>
      </c>
      <c r="D125" s="224" t="s">
        <v>131</v>
      </c>
      <c r="E125" s="225" t="s">
        <v>473</v>
      </c>
      <c r="F125" s="226" t="s">
        <v>474</v>
      </c>
      <c r="G125" s="227" t="s">
        <v>203</v>
      </c>
      <c r="H125" s="228">
        <v>620</v>
      </c>
      <c r="I125" s="229"/>
      <c r="J125" s="230">
        <f>ROUND(I125*H125,2)</f>
        <v>0</v>
      </c>
      <c r="K125" s="231"/>
      <c r="L125" s="41"/>
      <c r="M125" s="232" t="s">
        <v>1</v>
      </c>
      <c r="N125" s="233" t="s">
        <v>38</v>
      </c>
      <c r="O125" s="88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6" t="s">
        <v>471</v>
      </c>
      <c r="AT125" s="236" t="s">
        <v>131</v>
      </c>
      <c r="AU125" s="236" t="s">
        <v>84</v>
      </c>
      <c r="AY125" s="14" t="s">
        <v>128</v>
      </c>
      <c r="BE125" s="237">
        <f>IF(N125="základná",J125,0)</f>
        <v>0</v>
      </c>
      <c r="BF125" s="237">
        <f>IF(N125="znížená",J125,0)</f>
        <v>0</v>
      </c>
      <c r="BG125" s="237">
        <f>IF(N125="zákl. prenesená",J125,0)</f>
        <v>0</v>
      </c>
      <c r="BH125" s="237">
        <f>IF(N125="zníž. prenesená",J125,0)</f>
        <v>0</v>
      </c>
      <c r="BI125" s="237">
        <f>IF(N125="nulová",J125,0)</f>
        <v>0</v>
      </c>
      <c r="BJ125" s="14" t="s">
        <v>84</v>
      </c>
      <c r="BK125" s="237">
        <f>ROUND(I125*H125,2)</f>
        <v>0</v>
      </c>
      <c r="BL125" s="14" t="s">
        <v>471</v>
      </c>
      <c r="BM125" s="236" t="s">
        <v>475</v>
      </c>
    </row>
    <row r="126" s="2" customFormat="1" ht="14.4" customHeight="1">
      <c r="A126" s="35"/>
      <c r="B126" s="36"/>
      <c r="C126" s="224" t="s">
        <v>141</v>
      </c>
      <c r="D126" s="224" t="s">
        <v>131</v>
      </c>
      <c r="E126" s="225" t="s">
        <v>476</v>
      </c>
      <c r="F126" s="226" t="s">
        <v>477</v>
      </c>
      <c r="G126" s="227" t="s">
        <v>198</v>
      </c>
      <c r="H126" s="228">
        <v>100</v>
      </c>
      <c r="I126" s="229"/>
      <c r="J126" s="230">
        <f>ROUND(I126*H126,2)</f>
        <v>0</v>
      </c>
      <c r="K126" s="231"/>
      <c r="L126" s="41"/>
      <c r="M126" s="232" t="s">
        <v>1</v>
      </c>
      <c r="N126" s="233" t="s">
        <v>38</v>
      </c>
      <c r="O126" s="88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6" t="s">
        <v>471</v>
      </c>
      <c r="AT126" s="236" t="s">
        <v>131</v>
      </c>
      <c r="AU126" s="236" t="s">
        <v>84</v>
      </c>
      <c r="AY126" s="14" t="s">
        <v>128</v>
      </c>
      <c r="BE126" s="237">
        <f>IF(N126="základná",J126,0)</f>
        <v>0</v>
      </c>
      <c r="BF126" s="237">
        <f>IF(N126="znížená",J126,0)</f>
        <v>0</v>
      </c>
      <c r="BG126" s="237">
        <f>IF(N126="zákl. prenesená",J126,0)</f>
        <v>0</v>
      </c>
      <c r="BH126" s="237">
        <f>IF(N126="zníž. prenesená",J126,0)</f>
        <v>0</v>
      </c>
      <c r="BI126" s="237">
        <f>IF(N126="nulová",J126,0)</f>
        <v>0</v>
      </c>
      <c r="BJ126" s="14" t="s">
        <v>84</v>
      </c>
      <c r="BK126" s="237">
        <f>ROUND(I126*H126,2)</f>
        <v>0</v>
      </c>
      <c r="BL126" s="14" t="s">
        <v>471</v>
      </c>
      <c r="BM126" s="236" t="s">
        <v>478</v>
      </c>
    </row>
    <row r="127" s="2" customFormat="1" ht="14.4" customHeight="1">
      <c r="A127" s="35"/>
      <c r="B127" s="36"/>
      <c r="C127" s="224" t="s">
        <v>135</v>
      </c>
      <c r="D127" s="224" t="s">
        <v>131</v>
      </c>
      <c r="E127" s="225" t="s">
        <v>479</v>
      </c>
      <c r="F127" s="226" t="s">
        <v>480</v>
      </c>
      <c r="G127" s="227" t="s">
        <v>198</v>
      </c>
      <c r="H127" s="228">
        <v>100</v>
      </c>
      <c r="I127" s="229"/>
      <c r="J127" s="230">
        <f>ROUND(I127*H127,2)</f>
        <v>0</v>
      </c>
      <c r="K127" s="231"/>
      <c r="L127" s="41"/>
      <c r="M127" s="232" t="s">
        <v>1</v>
      </c>
      <c r="N127" s="233" t="s">
        <v>38</v>
      </c>
      <c r="O127" s="88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6" t="s">
        <v>471</v>
      </c>
      <c r="AT127" s="236" t="s">
        <v>131</v>
      </c>
      <c r="AU127" s="236" t="s">
        <v>84</v>
      </c>
      <c r="AY127" s="14" t="s">
        <v>128</v>
      </c>
      <c r="BE127" s="237">
        <f>IF(N127="základná",J127,0)</f>
        <v>0</v>
      </c>
      <c r="BF127" s="237">
        <f>IF(N127="znížená",J127,0)</f>
        <v>0</v>
      </c>
      <c r="BG127" s="237">
        <f>IF(N127="zákl. prenesená",J127,0)</f>
        <v>0</v>
      </c>
      <c r="BH127" s="237">
        <f>IF(N127="zníž. prenesená",J127,0)</f>
        <v>0</v>
      </c>
      <c r="BI127" s="237">
        <f>IF(N127="nulová",J127,0)</f>
        <v>0</v>
      </c>
      <c r="BJ127" s="14" t="s">
        <v>84</v>
      </c>
      <c r="BK127" s="237">
        <f>ROUND(I127*H127,2)</f>
        <v>0</v>
      </c>
      <c r="BL127" s="14" t="s">
        <v>471</v>
      </c>
      <c r="BM127" s="236" t="s">
        <v>481</v>
      </c>
    </row>
    <row r="128" s="2" customFormat="1" ht="14.4" customHeight="1">
      <c r="A128" s="35"/>
      <c r="B128" s="36"/>
      <c r="C128" s="224" t="s">
        <v>148</v>
      </c>
      <c r="D128" s="224" t="s">
        <v>131</v>
      </c>
      <c r="E128" s="225" t="s">
        <v>482</v>
      </c>
      <c r="F128" s="226" t="s">
        <v>483</v>
      </c>
      <c r="G128" s="227" t="s">
        <v>198</v>
      </c>
      <c r="H128" s="228">
        <v>250</v>
      </c>
      <c r="I128" s="229"/>
      <c r="J128" s="230">
        <f>ROUND(I128*H128,2)</f>
        <v>0</v>
      </c>
      <c r="K128" s="231"/>
      <c r="L128" s="41"/>
      <c r="M128" s="232" t="s">
        <v>1</v>
      </c>
      <c r="N128" s="233" t="s">
        <v>38</v>
      </c>
      <c r="O128" s="88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6" t="s">
        <v>471</v>
      </c>
      <c r="AT128" s="236" t="s">
        <v>131</v>
      </c>
      <c r="AU128" s="236" t="s">
        <v>84</v>
      </c>
      <c r="AY128" s="14" t="s">
        <v>128</v>
      </c>
      <c r="BE128" s="237">
        <f>IF(N128="základná",J128,0)</f>
        <v>0</v>
      </c>
      <c r="BF128" s="237">
        <f>IF(N128="znížená",J128,0)</f>
        <v>0</v>
      </c>
      <c r="BG128" s="237">
        <f>IF(N128="zákl. prenesená",J128,0)</f>
        <v>0</v>
      </c>
      <c r="BH128" s="237">
        <f>IF(N128="zníž. prenesená",J128,0)</f>
        <v>0</v>
      </c>
      <c r="BI128" s="237">
        <f>IF(N128="nulová",J128,0)</f>
        <v>0</v>
      </c>
      <c r="BJ128" s="14" t="s">
        <v>84</v>
      </c>
      <c r="BK128" s="237">
        <f>ROUND(I128*H128,2)</f>
        <v>0</v>
      </c>
      <c r="BL128" s="14" t="s">
        <v>471</v>
      </c>
      <c r="BM128" s="236" t="s">
        <v>484</v>
      </c>
    </row>
    <row r="129" s="2" customFormat="1" ht="14.4" customHeight="1">
      <c r="A129" s="35"/>
      <c r="B129" s="36"/>
      <c r="C129" s="224" t="s">
        <v>152</v>
      </c>
      <c r="D129" s="224" t="s">
        <v>131</v>
      </c>
      <c r="E129" s="225" t="s">
        <v>485</v>
      </c>
      <c r="F129" s="226" t="s">
        <v>486</v>
      </c>
      <c r="G129" s="227" t="s">
        <v>198</v>
      </c>
      <c r="H129" s="228">
        <v>470</v>
      </c>
      <c r="I129" s="229"/>
      <c r="J129" s="230">
        <f>ROUND(I129*H129,2)</f>
        <v>0</v>
      </c>
      <c r="K129" s="231"/>
      <c r="L129" s="41"/>
      <c r="M129" s="232" t="s">
        <v>1</v>
      </c>
      <c r="N129" s="233" t="s">
        <v>38</v>
      </c>
      <c r="O129" s="88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6" t="s">
        <v>135</v>
      </c>
      <c r="AT129" s="236" t="s">
        <v>131</v>
      </c>
      <c r="AU129" s="236" t="s">
        <v>84</v>
      </c>
      <c r="AY129" s="14" t="s">
        <v>128</v>
      </c>
      <c r="BE129" s="237">
        <f>IF(N129="základná",J129,0)</f>
        <v>0</v>
      </c>
      <c r="BF129" s="237">
        <f>IF(N129="znížená",J129,0)</f>
        <v>0</v>
      </c>
      <c r="BG129" s="237">
        <f>IF(N129="zákl. prenesená",J129,0)</f>
        <v>0</v>
      </c>
      <c r="BH129" s="237">
        <f>IF(N129="zníž. prenesená",J129,0)</f>
        <v>0</v>
      </c>
      <c r="BI129" s="237">
        <f>IF(N129="nulová",J129,0)</f>
        <v>0</v>
      </c>
      <c r="BJ129" s="14" t="s">
        <v>84</v>
      </c>
      <c r="BK129" s="237">
        <f>ROUND(I129*H129,2)</f>
        <v>0</v>
      </c>
      <c r="BL129" s="14" t="s">
        <v>135</v>
      </c>
      <c r="BM129" s="236" t="s">
        <v>487</v>
      </c>
    </row>
    <row r="130" s="2" customFormat="1" ht="14.4" customHeight="1">
      <c r="A130" s="35"/>
      <c r="B130" s="36"/>
      <c r="C130" s="224" t="s">
        <v>156</v>
      </c>
      <c r="D130" s="224" t="s">
        <v>131</v>
      </c>
      <c r="E130" s="225" t="s">
        <v>488</v>
      </c>
      <c r="F130" s="226" t="s">
        <v>489</v>
      </c>
      <c r="G130" s="227" t="s">
        <v>198</v>
      </c>
      <c r="H130" s="228">
        <v>6</v>
      </c>
      <c r="I130" s="229"/>
      <c r="J130" s="230">
        <f>ROUND(I130*H130,2)</f>
        <v>0</v>
      </c>
      <c r="K130" s="231"/>
      <c r="L130" s="41"/>
      <c r="M130" s="232" t="s">
        <v>1</v>
      </c>
      <c r="N130" s="233" t="s">
        <v>38</v>
      </c>
      <c r="O130" s="88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6" t="s">
        <v>135</v>
      </c>
      <c r="AT130" s="236" t="s">
        <v>131</v>
      </c>
      <c r="AU130" s="236" t="s">
        <v>84</v>
      </c>
      <c r="AY130" s="14" t="s">
        <v>128</v>
      </c>
      <c r="BE130" s="237">
        <f>IF(N130="základná",J130,0)</f>
        <v>0</v>
      </c>
      <c r="BF130" s="237">
        <f>IF(N130="znížená",J130,0)</f>
        <v>0</v>
      </c>
      <c r="BG130" s="237">
        <f>IF(N130="zákl. prenesená",J130,0)</f>
        <v>0</v>
      </c>
      <c r="BH130" s="237">
        <f>IF(N130="zníž. prenesená",J130,0)</f>
        <v>0</v>
      </c>
      <c r="BI130" s="237">
        <f>IF(N130="nulová",J130,0)</f>
        <v>0</v>
      </c>
      <c r="BJ130" s="14" t="s">
        <v>84</v>
      </c>
      <c r="BK130" s="237">
        <f>ROUND(I130*H130,2)</f>
        <v>0</v>
      </c>
      <c r="BL130" s="14" t="s">
        <v>135</v>
      </c>
      <c r="BM130" s="236" t="s">
        <v>490</v>
      </c>
    </row>
    <row r="131" s="2" customFormat="1" ht="14.4" customHeight="1">
      <c r="A131" s="35"/>
      <c r="B131" s="36"/>
      <c r="C131" s="224" t="s">
        <v>164</v>
      </c>
      <c r="D131" s="224" t="s">
        <v>131</v>
      </c>
      <c r="E131" s="225" t="s">
        <v>491</v>
      </c>
      <c r="F131" s="226" t="s">
        <v>492</v>
      </c>
      <c r="G131" s="227" t="s">
        <v>198</v>
      </c>
      <c r="H131" s="228">
        <v>2</v>
      </c>
      <c r="I131" s="229"/>
      <c r="J131" s="230">
        <f>ROUND(I131*H131,2)</f>
        <v>0</v>
      </c>
      <c r="K131" s="231"/>
      <c r="L131" s="41"/>
      <c r="M131" s="232" t="s">
        <v>1</v>
      </c>
      <c r="N131" s="233" t="s">
        <v>38</v>
      </c>
      <c r="O131" s="88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6" t="s">
        <v>135</v>
      </c>
      <c r="AT131" s="236" t="s">
        <v>131</v>
      </c>
      <c r="AU131" s="236" t="s">
        <v>84</v>
      </c>
      <c r="AY131" s="14" t="s">
        <v>128</v>
      </c>
      <c r="BE131" s="237">
        <f>IF(N131="základná",J131,0)</f>
        <v>0</v>
      </c>
      <c r="BF131" s="237">
        <f>IF(N131="znížená",J131,0)</f>
        <v>0</v>
      </c>
      <c r="BG131" s="237">
        <f>IF(N131="zákl. prenesená",J131,0)</f>
        <v>0</v>
      </c>
      <c r="BH131" s="237">
        <f>IF(N131="zníž. prenesená",J131,0)</f>
        <v>0</v>
      </c>
      <c r="BI131" s="237">
        <f>IF(N131="nulová",J131,0)</f>
        <v>0</v>
      </c>
      <c r="BJ131" s="14" t="s">
        <v>84</v>
      </c>
      <c r="BK131" s="237">
        <f>ROUND(I131*H131,2)</f>
        <v>0</v>
      </c>
      <c r="BL131" s="14" t="s">
        <v>135</v>
      </c>
      <c r="BM131" s="236" t="s">
        <v>493</v>
      </c>
    </row>
    <row r="132" s="2" customFormat="1" ht="14.4" customHeight="1">
      <c r="A132" s="35"/>
      <c r="B132" s="36"/>
      <c r="C132" s="224" t="s">
        <v>129</v>
      </c>
      <c r="D132" s="224" t="s">
        <v>131</v>
      </c>
      <c r="E132" s="225" t="s">
        <v>494</v>
      </c>
      <c r="F132" s="226" t="s">
        <v>495</v>
      </c>
      <c r="G132" s="227" t="s">
        <v>355</v>
      </c>
      <c r="H132" s="228">
        <v>16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38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135</v>
      </c>
      <c r="AT132" s="236" t="s">
        <v>131</v>
      </c>
      <c r="AU132" s="236" t="s">
        <v>84</v>
      </c>
      <c r="AY132" s="14" t="s">
        <v>128</v>
      </c>
      <c r="BE132" s="237">
        <f>IF(N132="základná",J132,0)</f>
        <v>0</v>
      </c>
      <c r="BF132" s="237">
        <f>IF(N132="znížená",J132,0)</f>
        <v>0</v>
      </c>
      <c r="BG132" s="237">
        <f>IF(N132="zákl. prenesená",J132,0)</f>
        <v>0</v>
      </c>
      <c r="BH132" s="237">
        <f>IF(N132="zníž. prenesená",J132,0)</f>
        <v>0</v>
      </c>
      <c r="BI132" s="237">
        <f>IF(N132="nulová",J132,0)</f>
        <v>0</v>
      </c>
      <c r="BJ132" s="14" t="s">
        <v>84</v>
      </c>
      <c r="BK132" s="237">
        <f>ROUND(I132*H132,2)</f>
        <v>0</v>
      </c>
      <c r="BL132" s="14" t="s">
        <v>135</v>
      </c>
      <c r="BM132" s="236" t="s">
        <v>496</v>
      </c>
    </row>
    <row r="133" s="2" customFormat="1" ht="14.4" customHeight="1">
      <c r="A133" s="35"/>
      <c r="B133" s="36"/>
      <c r="C133" s="224" t="s">
        <v>175</v>
      </c>
      <c r="D133" s="224" t="s">
        <v>131</v>
      </c>
      <c r="E133" s="225" t="s">
        <v>497</v>
      </c>
      <c r="F133" s="226" t="s">
        <v>498</v>
      </c>
      <c r="G133" s="227" t="s">
        <v>198</v>
      </c>
      <c r="H133" s="228">
        <v>2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38</v>
      </c>
      <c r="O133" s="88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135</v>
      </c>
      <c r="AT133" s="236" t="s">
        <v>131</v>
      </c>
      <c r="AU133" s="236" t="s">
        <v>84</v>
      </c>
      <c r="AY133" s="14" t="s">
        <v>128</v>
      </c>
      <c r="BE133" s="237">
        <f>IF(N133="základná",J133,0)</f>
        <v>0</v>
      </c>
      <c r="BF133" s="237">
        <f>IF(N133="znížená",J133,0)</f>
        <v>0</v>
      </c>
      <c r="BG133" s="237">
        <f>IF(N133="zákl. prenesená",J133,0)</f>
        <v>0</v>
      </c>
      <c r="BH133" s="237">
        <f>IF(N133="zníž. prenesená",J133,0)</f>
        <v>0</v>
      </c>
      <c r="BI133" s="237">
        <f>IF(N133="nulová",J133,0)</f>
        <v>0</v>
      </c>
      <c r="BJ133" s="14" t="s">
        <v>84</v>
      </c>
      <c r="BK133" s="237">
        <f>ROUND(I133*H133,2)</f>
        <v>0</v>
      </c>
      <c r="BL133" s="14" t="s">
        <v>135</v>
      </c>
      <c r="BM133" s="236" t="s">
        <v>499</v>
      </c>
    </row>
    <row r="134" s="2" customFormat="1" ht="14.4" customHeight="1">
      <c r="A134" s="35"/>
      <c r="B134" s="36"/>
      <c r="C134" s="224" t="s">
        <v>179</v>
      </c>
      <c r="D134" s="224" t="s">
        <v>131</v>
      </c>
      <c r="E134" s="225" t="s">
        <v>500</v>
      </c>
      <c r="F134" s="226" t="s">
        <v>501</v>
      </c>
      <c r="G134" s="227" t="s">
        <v>198</v>
      </c>
      <c r="H134" s="228">
        <v>1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38</v>
      </c>
      <c r="O134" s="88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135</v>
      </c>
      <c r="AT134" s="236" t="s">
        <v>131</v>
      </c>
      <c r="AU134" s="236" t="s">
        <v>84</v>
      </c>
      <c r="AY134" s="14" t="s">
        <v>128</v>
      </c>
      <c r="BE134" s="237">
        <f>IF(N134="základná",J134,0)</f>
        <v>0</v>
      </c>
      <c r="BF134" s="237">
        <f>IF(N134="znížená",J134,0)</f>
        <v>0</v>
      </c>
      <c r="BG134" s="237">
        <f>IF(N134="zákl. prenesená",J134,0)</f>
        <v>0</v>
      </c>
      <c r="BH134" s="237">
        <f>IF(N134="zníž. prenesená",J134,0)</f>
        <v>0</v>
      </c>
      <c r="BI134" s="237">
        <f>IF(N134="nulová",J134,0)</f>
        <v>0</v>
      </c>
      <c r="BJ134" s="14" t="s">
        <v>84</v>
      </c>
      <c r="BK134" s="237">
        <f>ROUND(I134*H134,2)</f>
        <v>0</v>
      </c>
      <c r="BL134" s="14" t="s">
        <v>135</v>
      </c>
      <c r="BM134" s="236" t="s">
        <v>502</v>
      </c>
    </row>
    <row r="135" s="2" customFormat="1" ht="14.4" customHeight="1">
      <c r="A135" s="35"/>
      <c r="B135" s="36"/>
      <c r="C135" s="224" t="s">
        <v>183</v>
      </c>
      <c r="D135" s="224" t="s">
        <v>131</v>
      </c>
      <c r="E135" s="225" t="s">
        <v>503</v>
      </c>
      <c r="F135" s="226" t="s">
        <v>504</v>
      </c>
      <c r="G135" s="227" t="s">
        <v>198</v>
      </c>
      <c r="H135" s="228">
        <v>4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38</v>
      </c>
      <c r="O135" s="88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135</v>
      </c>
      <c r="AT135" s="236" t="s">
        <v>131</v>
      </c>
      <c r="AU135" s="236" t="s">
        <v>84</v>
      </c>
      <c r="AY135" s="14" t="s">
        <v>128</v>
      </c>
      <c r="BE135" s="237">
        <f>IF(N135="základná",J135,0)</f>
        <v>0</v>
      </c>
      <c r="BF135" s="237">
        <f>IF(N135="znížená",J135,0)</f>
        <v>0</v>
      </c>
      <c r="BG135" s="237">
        <f>IF(N135="zákl. prenesená",J135,0)</f>
        <v>0</v>
      </c>
      <c r="BH135" s="237">
        <f>IF(N135="zníž. prenesená",J135,0)</f>
        <v>0</v>
      </c>
      <c r="BI135" s="237">
        <f>IF(N135="nulová",J135,0)</f>
        <v>0</v>
      </c>
      <c r="BJ135" s="14" t="s">
        <v>84</v>
      </c>
      <c r="BK135" s="237">
        <f>ROUND(I135*H135,2)</f>
        <v>0</v>
      </c>
      <c r="BL135" s="14" t="s">
        <v>135</v>
      </c>
      <c r="BM135" s="236" t="s">
        <v>505</v>
      </c>
    </row>
    <row r="136" s="2" customFormat="1" ht="14.4" customHeight="1">
      <c r="A136" s="35"/>
      <c r="B136" s="36"/>
      <c r="C136" s="224" t="s">
        <v>187</v>
      </c>
      <c r="D136" s="224" t="s">
        <v>131</v>
      </c>
      <c r="E136" s="225" t="s">
        <v>506</v>
      </c>
      <c r="F136" s="226" t="s">
        <v>507</v>
      </c>
      <c r="G136" s="227" t="s">
        <v>1</v>
      </c>
      <c r="H136" s="228">
        <v>1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38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135</v>
      </c>
      <c r="AT136" s="236" t="s">
        <v>131</v>
      </c>
      <c r="AU136" s="236" t="s">
        <v>84</v>
      </c>
      <c r="AY136" s="14" t="s">
        <v>128</v>
      </c>
      <c r="BE136" s="237">
        <f>IF(N136="základná",J136,0)</f>
        <v>0</v>
      </c>
      <c r="BF136" s="237">
        <f>IF(N136="znížená",J136,0)</f>
        <v>0</v>
      </c>
      <c r="BG136" s="237">
        <f>IF(N136="zákl. prenesená",J136,0)</f>
        <v>0</v>
      </c>
      <c r="BH136" s="237">
        <f>IF(N136="zníž. prenesená",J136,0)</f>
        <v>0</v>
      </c>
      <c r="BI136" s="237">
        <f>IF(N136="nulová",J136,0)</f>
        <v>0</v>
      </c>
      <c r="BJ136" s="14" t="s">
        <v>84</v>
      </c>
      <c r="BK136" s="237">
        <f>ROUND(I136*H136,2)</f>
        <v>0</v>
      </c>
      <c r="BL136" s="14" t="s">
        <v>135</v>
      </c>
      <c r="BM136" s="236" t="s">
        <v>508</v>
      </c>
    </row>
    <row r="137" s="12" customFormat="1" ht="22.8" customHeight="1">
      <c r="A137" s="12"/>
      <c r="B137" s="208"/>
      <c r="C137" s="209"/>
      <c r="D137" s="210" t="s">
        <v>71</v>
      </c>
      <c r="E137" s="222" t="s">
        <v>509</v>
      </c>
      <c r="F137" s="222" t="s">
        <v>510</v>
      </c>
      <c r="G137" s="209"/>
      <c r="H137" s="209"/>
      <c r="I137" s="212"/>
      <c r="J137" s="223">
        <f>BK137</f>
        <v>0</v>
      </c>
      <c r="K137" s="209"/>
      <c r="L137" s="214"/>
      <c r="M137" s="215"/>
      <c r="N137" s="216"/>
      <c r="O137" s="216"/>
      <c r="P137" s="217">
        <f>SUM(P138:P150)</f>
        <v>0</v>
      </c>
      <c r="Q137" s="216"/>
      <c r="R137" s="217">
        <f>SUM(R138:R150)</f>
        <v>0.0018600000000000001</v>
      </c>
      <c r="S137" s="216"/>
      <c r="T137" s="218">
        <f>SUM(T138:T150)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9" t="s">
        <v>76</v>
      </c>
      <c r="AT137" s="220" t="s">
        <v>71</v>
      </c>
      <c r="AU137" s="220" t="s">
        <v>76</v>
      </c>
      <c r="AY137" s="219" t="s">
        <v>128</v>
      </c>
      <c r="BK137" s="221">
        <f>SUM(BK138:BK150)</f>
        <v>0</v>
      </c>
    </row>
    <row r="138" s="2" customFormat="1" ht="14.4" customHeight="1">
      <c r="A138" s="35"/>
      <c r="B138" s="36"/>
      <c r="C138" s="238" t="s">
        <v>191</v>
      </c>
      <c r="D138" s="238" t="s">
        <v>169</v>
      </c>
      <c r="E138" s="239" t="s">
        <v>511</v>
      </c>
      <c r="F138" s="240" t="s">
        <v>470</v>
      </c>
      <c r="G138" s="241" t="s">
        <v>203</v>
      </c>
      <c r="H138" s="242">
        <v>620</v>
      </c>
      <c r="I138" s="243"/>
      <c r="J138" s="244">
        <f>ROUND(I138*H138,2)</f>
        <v>0</v>
      </c>
      <c r="K138" s="245"/>
      <c r="L138" s="246"/>
      <c r="M138" s="247" t="s">
        <v>1</v>
      </c>
      <c r="N138" s="248" t="s">
        <v>38</v>
      </c>
      <c r="O138" s="88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164</v>
      </c>
      <c r="AT138" s="236" t="s">
        <v>169</v>
      </c>
      <c r="AU138" s="236" t="s">
        <v>84</v>
      </c>
      <c r="AY138" s="14" t="s">
        <v>128</v>
      </c>
      <c r="BE138" s="237">
        <f>IF(N138="základná",J138,0)</f>
        <v>0</v>
      </c>
      <c r="BF138" s="237">
        <f>IF(N138="znížená",J138,0)</f>
        <v>0</v>
      </c>
      <c r="BG138" s="237">
        <f>IF(N138="zákl. prenesená",J138,0)</f>
        <v>0</v>
      </c>
      <c r="BH138" s="237">
        <f>IF(N138="zníž. prenesená",J138,0)</f>
        <v>0</v>
      </c>
      <c r="BI138" s="237">
        <f>IF(N138="nulová",J138,0)</f>
        <v>0</v>
      </c>
      <c r="BJ138" s="14" t="s">
        <v>84</v>
      </c>
      <c r="BK138" s="237">
        <f>ROUND(I138*H138,2)</f>
        <v>0</v>
      </c>
      <c r="BL138" s="14" t="s">
        <v>135</v>
      </c>
      <c r="BM138" s="236" t="s">
        <v>512</v>
      </c>
    </row>
    <row r="139" s="2" customFormat="1" ht="14.4" customHeight="1">
      <c r="A139" s="35"/>
      <c r="B139" s="36"/>
      <c r="C139" s="238" t="s">
        <v>195</v>
      </c>
      <c r="D139" s="238" t="s">
        <v>169</v>
      </c>
      <c r="E139" s="239" t="s">
        <v>513</v>
      </c>
      <c r="F139" s="240" t="s">
        <v>514</v>
      </c>
      <c r="G139" s="241" t="s">
        <v>198</v>
      </c>
      <c r="H139" s="242">
        <v>186</v>
      </c>
      <c r="I139" s="243"/>
      <c r="J139" s="244">
        <f>ROUND(I139*H139,2)</f>
        <v>0</v>
      </c>
      <c r="K139" s="245"/>
      <c r="L139" s="246"/>
      <c r="M139" s="247" t="s">
        <v>1</v>
      </c>
      <c r="N139" s="248" t="s">
        <v>38</v>
      </c>
      <c r="O139" s="88"/>
      <c r="P139" s="234">
        <f>O139*H139</f>
        <v>0</v>
      </c>
      <c r="Q139" s="234">
        <v>1.0000000000000001E-05</v>
      </c>
      <c r="R139" s="234">
        <f>Q139*H139</f>
        <v>0.0018600000000000001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471</v>
      </c>
      <c r="AT139" s="236" t="s">
        <v>169</v>
      </c>
      <c r="AU139" s="236" t="s">
        <v>84</v>
      </c>
      <c r="AY139" s="14" t="s">
        <v>128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84</v>
      </c>
      <c r="BK139" s="237">
        <f>ROUND(I139*H139,2)</f>
        <v>0</v>
      </c>
      <c r="BL139" s="14" t="s">
        <v>471</v>
      </c>
      <c r="BM139" s="236" t="s">
        <v>515</v>
      </c>
    </row>
    <row r="140" s="2" customFormat="1" ht="14.4" customHeight="1">
      <c r="A140" s="35"/>
      <c r="B140" s="36"/>
      <c r="C140" s="238" t="s">
        <v>167</v>
      </c>
      <c r="D140" s="238" t="s">
        <v>169</v>
      </c>
      <c r="E140" s="239" t="s">
        <v>516</v>
      </c>
      <c r="F140" s="240" t="s">
        <v>474</v>
      </c>
      <c r="G140" s="241" t="s">
        <v>336</v>
      </c>
      <c r="H140" s="242">
        <v>300</v>
      </c>
      <c r="I140" s="243"/>
      <c r="J140" s="244">
        <f>ROUND(I140*H140,2)</f>
        <v>0</v>
      </c>
      <c r="K140" s="245"/>
      <c r="L140" s="246"/>
      <c r="M140" s="247" t="s">
        <v>1</v>
      </c>
      <c r="N140" s="248" t="s">
        <v>38</v>
      </c>
      <c r="O140" s="88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6" t="s">
        <v>164</v>
      </c>
      <c r="AT140" s="236" t="s">
        <v>169</v>
      </c>
      <c r="AU140" s="236" t="s">
        <v>84</v>
      </c>
      <c r="AY140" s="14" t="s">
        <v>128</v>
      </c>
      <c r="BE140" s="237">
        <f>IF(N140="základná",J140,0)</f>
        <v>0</v>
      </c>
      <c r="BF140" s="237">
        <f>IF(N140="znížená",J140,0)</f>
        <v>0</v>
      </c>
      <c r="BG140" s="237">
        <f>IF(N140="zákl. prenesená",J140,0)</f>
        <v>0</v>
      </c>
      <c r="BH140" s="237">
        <f>IF(N140="zníž. prenesená",J140,0)</f>
        <v>0</v>
      </c>
      <c r="BI140" s="237">
        <f>IF(N140="nulová",J140,0)</f>
        <v>0</v>
      </c>
      <c r="BJ140" s="14" t="s">
        <v>84</v>
      </c>
      <c r="BK140" s="237">
        <f>ROUND(I140*H140,2)</f>
        <v>0</v>
      </c>
      <c r="BL140" s="14" t="s">
        <v>135</v>
      </c>
      <c r="BM140" s="236" t="s">
        <v>517</v>
      </c>
    </row>
    <row r="141" s="2" customFormat="1" ht="14.4" customHeight="1">
      <c r="A141" s="35"/>
      <c r="B141" s="36"/>
      <c r="C141" s="238" t="s">
        <v>205</v>
      </c>
      <c r="D141" s="238" t="s">
        <v>169</v>
      </c>
      <c r="E141" s="239" t="s">
        <v>518</v>
      </c>
      <c r="F141" s="240" t="s">
        <v>477</v>
      </c>
      <c r="G141" s="241" t="s">
        <v>198</v>
      </c>
      <c r="H141" s="242">
        <v>100</v>
      </c>
      <c r="I141" s="243"/>
      <c r="J141" s="244">
        <f>ROUND(I141*H141,2)</f>
        <v>0</v>
      </c>
      <c r="K141" s="245"/>
      <c r="L141" s="246"/>
      <c r="M141" s="247" t="s">
        <v>1</v>
      </c>
      <c r="N141" s="248" t="s">
        <v>38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164</v>
      </c>
      <c r="AT141" s="236" t="s">
        <v>169</v>
      </c>
      <c r="AU141" s="236" t="s">
        <v>84</v>
      </c>
      <c r="AY141" s="14" t="s">
        <v>128</v>
      </c>
      <c r="BE141" s="237">
        <f>IF(N141="základná",J141,0)</f>
        <v>0</v>
      </c>
      <c r="BF141" s="237">
        <f>IF(N141="znížená",J141,0)</f>
        <v>0</v>
      </c>
      <c r="BG141" s="237">
        <f>IF(N141="zákl. prenesená",J141,0)</f>
        <v>0</v>
      </c>
      <c r="BH141" s="237">
        <f>IF(N141="zníž. prenesená",J141,0)</f>
        <v>0</v>
      </c>
      <c r="BI141" s="237">
        <f>IF(N141="nulová",J141,0)</f>
        <v>0</v>
      </c>
      <c r="BJ141" s="14" t="s">
        <v>84</v>
      </c>
      <c r="BK141" s="237">
        <f>ROUND(I141*H141,2)</f>
        <v>0</v>
      </c>
      <c r="BL141" s="14" t="s">
        <v>135</v>
      </c>
      <c r="BM141" s="236" t="s">
        <v>519</v>
      </c>
    </row>
    <row r="142" s="2" customFormat="1" ht="14.4" customHeight="1">
      <c r="A142" s="35"/>
      <c r="B142" s="36"/>
      <c r="C142" s="238" t="s">
        <v>209</v>
      </c>
      <c r="D142" s="238" t="s">
        <v>169</v>
      </c>
      <c r="E142" s="239" t="s">
        <v>520</v>
      </c>
      <c r="F142" s="240" t="s">
        <v>480</v>
      </c>
      <c r="G142" s="241" t="s">
        <v>198</v>
      </c>
      <c r="H142" s="242">
        <v>100</v>
      </c>
      <c r="I142" s="243"/>
      <c r="J142" s="244">
        <f>ROUND(I142*H142,2)</f>
        <v>0</v>
      </c>
      <c r="K142" s="245"/>
      <c r="L142" s="246"/>
      <c r="M142" s="247" t="s">
        <v>1</v>
      </c>
      <c r="N142" s="248" t="s">
        <v>38</v>
      </c>
      <c r="O142" s="88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6" t="s">
        <v>164</v>
      </c>
      <c r="AT142" s="236" t="s">
        <v>169</v>
      </c>
      <c r="AU142" s="236" t="s">
        <v>84</v>
      </c>
      <c r="AY142" s="14" t="s">
        <v>128</v>
      </c>
      <c r="BE142" s="237">
        <f>IF(N142="základná",J142,0)</f>
        <v>0</v>
      </c>
      <c r="BF142" s="237">
        <f>IF(N142="znížená",J142,0)</f>
        <v>0</v>
      </c>
      <c r="BG142" s="237">
        <f>IF(N142="zákl. prenesená",J142,0)</f>
        <v>0</v>
      </c>
      <c r="BH142" s="237">
        <f>IF(N142="zníž. prenesená",J142,0)</f>
        <v>0</v>
      </c>
      <c r="BI142" s="237">
        <f>IF(N142="nulová",J142,0)</f>
        <v>0</v>
      </c>
      <c r="BJ142" s="14" t="s">
        <v>84</v>
      </c>
      <c r="BK142" s="237">
        <f>ROUND(I142*H142,2)</f>
        <v>0</v>
      </c>
      <c r="BL142" s="14" t="s">
        <v>135</v>
      </c>
      <c r="BM142" s="236" t="s">
        <v>521</v>
      </c>
    </row>
    <row r="143" s="2" customFormat="1" ht="14.4" customHeight="1">
      <c r="A143" s="35"/>
      <c r="B143" s="36"/>
      <c r="C143" s="238" t="s">
        <v>213</v>
      </c>
      <c r="D143" s="238" t="s">
        <v>169</v>
      </c>
      <c r="E143" s="239" t="s">
        <v>522</v>
      </c>
      <c r="F143" s="240" t="s">
        <v>483</v>
      </c>
      <c r="G143" s="241" t="s">
        <v>198</v>
      </c>
      <c r="H143" s="242">
        <v>250</v>
      </c>
      <c r="I143" s="243"/>
      <c r="J143" s="244">
        <f>ROUND(I143*H143,2)</f>
        <v>0</v>
      </c>
      <c r="K143" s="245"/>
      <c r="L143" s="246"/>
      <c r="M143" s="247" t="s">
        <v>1</v>
      </c>
      <c r="N143" s="248" t="s">
        <v>38</v>
      </c>
      <c r="O143" s="88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164</v>
      </c>
      <c r="AT143" s="236" t="s">
        <v>169</v>
      </c>
      <c r="AU143" s="236" t="s">
        <v>84</v>
      </c>
      <c r="AY143" s="14" t="s">
        <v>128</v>
      </c>
      <c r="BE143" s="237">
        <f>IF(N143="základná",J143,0)</f>
        <v>0</v>
      </c>
      <c r="BF143" s="237">
        <f>IF(N143="znížená",J143,0)</f>
        <v>0</v>
      </c>
      <c r="BG143" s="237">
        <f>IF(N143="zákl. prenesená",J143,0)</f>
        <v>0</v>
      </c>
      <c r="BH143" s="237">
        <f>IF(N143="zníž. prenesená",J143,0)</f>
        <v>0</v>
      </c>
      <c r="BI143" s="237">
        <f>IF(N143="nulová",J143,0)</f>
        <v>0</v>
      </c>
      <c r="BJ143" s="14" t="s">
        <v>84</v>
      </c>
      <c r="BK143" s="237">
        <f>ROUND(I143*H143,2)</f>
        <v>0</v>
      </c>
      <c r="BL143" s="14" t="s">
        <v>135</v>
      </c>
      <c r="BM143" s="236" t="s">
        <v>523</v>
      </c>
    </row>
    <row r="144" s="2" customFormat="1" ht="14.4" customHeight="1">
      <c r="A144" s="35"/>
      <c r="B144" s="36"/>
      <c r="C144" s="238" t="s">
        <v>7</v>
      </c>
      <c r="D144" s="238" t="s">
        <v>169</v>
      </c>
      <c r="E144" s="239" t="s">
        <v>524</v>
      </c>
      <c r="F144" s="240" t="s">
        <v>486</v>
      </c>
      <c r="G144" s="241" t="s">
        <v>198</v>
      </c>
      <c r="H144" s="242">
        <v>470</v>
      </c>
      <c r="I144" s="243"/>
      <c r="J144" s="244">
        <f>ROUND(I144*H144,2)</f>
        <v>0</v>
      </c>
      <c r="K144" s="245"/>
      <c r="L144" s="246"/>
      <c r="M144" s="247" t="s">
        <v>1</v>
      </c>
      <c r="N144" s="248" t="s">
        <v>38</v>
      </c>
      <c r="O144" s="88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6" t="s">
        <v>164</v>
      </c>
      <c r="AT144" s="236" t="s">
        <v>169</v>
      </c>
      <c r="AU144" s="236" t="s">
        <v>84</v>
      </c>
      <c r="AY144" s="14" t="s">
        <v>128</v>
      </c>
      <c r="BE144" s="237">
        <f>IF(N144="základná",J144,0)</f>
        <v>0</v>
      </c>
      <c r="BF144" s="237">
        <f>IF(N144="znížená",J144,0)</f>
        <v>0</v>
      </c>
      <c r="BG144" s="237">
        <f>IF(N144="zákl. prenesená",J144,0)</f>
        <v>0</v>
      </c>
      <c r="BH144" s="237">
        <f>IF(N144="zníž. prenesená",J144,0)</f>
        <v>0</v>
      </c>
      <c r="BI144" s="237">
        <f>IF(N144="nulová",J144,0)</f>
        <v>0</v>
      </c>
      <c r="BJ144" s="14" t="s">
        <v>84</v>
      </c>
      <c r="BK144" s="237">
        <f>ROUND(I144*H144,2)</f>
        <v>0</v>
      </c>
      <c r="BL144" s="14" t="s">
        <v>135</v>
      </c>
      <c r="BM144" s="236" t="s">
        <v>525</v>
      </c>
    </row>
    <row r="145" s="2" customFormat="1" ht="14.4" customHeight="1">
      <c r="A145" s="35"/>
      <c r="B145" s="36"/>
      <c r="C145" s="238" t="s">
        <v>220</v>
      </c>
      <c r="D145" s="238" t="s">
        <v>169</v>
      </c>
      <c r="E145" s="239" t="s">
        <v>526</v>
      </c>
      <c r="F145" s="240" t="s">
        <v>489</v>
      </c>
      <c r="G145" s="241" t="s">
        <v>198</v>
      </c>
      <c r="H145" s="242">
        <v>6</v>
      </c>
      <c r="I145" s="243"/>
      <c r="J145" s="244">
        <f>ROUND(I145*H145,2)</f>
        <v>0</v>
      </c>
      <c r="K145" s="245"/>
      <c r="L145" s="246"/>
      <c r="M145" s="247" t="s">
        <v>1</v>
      </c>
      <c r="N145" s="248" t="s">
        <v>38</v>
      </c>
      <c r="O145" s="88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164</v>
      </c>
      <c r="AT145" s="236" t="s">
        <v>169</v>
      </c>
      <c r="AU145" s="236" t="s">
        <v>84</v>
      </c>
      <c r="AY145" s="14" t="s">
        <v>128</v>
      </c>
      <c r="BE145" s="237">
        <f>IF(N145="základná",J145,0)</f>
        <v>0</v>
      </c>
      <c r="BF145" s="237">
        <f>IF(N145="znížená",J145,0)</f>
        <v>0</v>
      </c>
      <c r="BG145" s="237">
        <f>IF(N145="zákl. prenesená",J145,0)</f>
        <v>0</v>
      </c>
      <c r="BH145" s="237">
        <f>IF(N145="zníž. prenesená",J145,0)</f>
        <v>0</v>
      </c>
      <c r="BI145" s="237">
        <f>IF(N145="nulová",J145,0)</f>
        <v>0</v>
      </c>
      <c r="BJ145" s="14" t="s">
        <v>84</v>
      </c>
      <c r="BK145" s="237">
        <f>ROUND(I145*H145,2)</f>
        <v>0</v>
      </c>
      <c r="BL145" s="14" t="s">
        <v>135</v>
      </c>
      <c r="BM145" s="236" t="s">
        <v>527</v>
      </c>
    </row>
    <row r="146" s="2" customFormat="1" ht="14.4" customHeight="1">
      <c r="A146" s="35"/>
      <c r="B146" s="36"/>
      <c r="C146" s="238" t="s">
        <v>224</v>
      </c>
      <c r="D146" s="238" t="s">
        <v>169</v>
      </c>
      <c r="E146" s="239" t="s">
        <v>528</v>
      </c>
      <c r="F146" s="240" t="s">
        <v>492</v>
      </c>
      <c r="G146" s="241" t="s">
        <v>198</v>
      </c>
      <c r="H146" s="242">
        <v>2</v>
      </c>
      <c r="I146" s="243"/>
      <c r="J146" s="244">
        <f>ROUND(I146*H146,2)</f>
        <v>0</v>
      </c>
      <c r="K146" s="245"/>
      <c r="L146" s="246"/>
      <c r="M146" s="247" t="s">
        <v>1</v>
      </c>
      <c r="N146" s="248" t="s">
        <v>38</v>
      </c>
      <c r="O146" s="88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6" t="s">
        <v>164</v>
      </c>
      <c r="AT146" s="236" t="s">
        <v>169</v>
      </c>
      <c r="AU146" s="236" t="s">
        <v>84</v>
      </c>
      <c r="AY146" s="14" t="s">
        <v>128</v>
      </c>
      <c r="BE146" s="237">
        <f>IF(N146="základná",J146,0)</f>
        <v>0</v>
      </c>
      <c r="BF146" s="237">
        <f>IF(N146="znížená",J146,0)</f>
        <v>0</v>
      </c>
      <c r="BG146" s="237">
        <f>IF(N146="zákl. prenesená",J146,0)</f>
        <v>0</v>
      </c>
      <c r="BH146" s="237">
        <f>IF(N146="zníž. prenesená",J146,0)</f>
        <v>0</v>
      </c>
      <c r="BI146" s="237">
        <f>IF(N146="nulová",J146,0)</f>
        <v>0</v>
      </c>
      <c r="BJ146" s="14" t="s">
        <v>84</v>
      </c>
      <c r="BK146" s="237">
        <f>ROUND(I146*H146,2)</f>
        <v>0</v>
      </c>
      <c r="BL146" s="14" t="s">
        <v>135</v>
      </c>
      <c r="BM146" s="236" t="s">
        <v>529</v>
      </c>
    </row>
    <row r="147" s="2" customFormat="1" ht="14.4" customHeight="1">
      <c r="A147" s="35"/>
      <c r="B147" s="36"/>
      <c r="C147" s="238" t="s">
        <v>231</v>
      </c>
      <c r="D147" s="238" t="s">
        <v>169</v>
      </c>
      <c r="E147" s="239" t="s">
        <v>530</v>
      </c>
      <c r="F147" s="240" t="s">
        <v>498</v>
      </c>
      <c r="G147" s="241" t="s">
        <v>198</v>
      </c>
      <c r="H147" s="242">
        <v>2</v>
      </c>
      <c r="I147" s="243"/>
      <c r="J147" s="244">
        <f>ROUND(I147*H147,2)</f>
        <v>0</v>
      </c>
      <c r="K147" s="245"/>
      <c r="L147" s="246"/>
      <c r="M147" s="247" t="s">
        <v>1</v>
      </c>
      <c r="N147" s="248" t="s">
        <v>38</v>
      </c>
      <c r="O147" s="88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6" t="s">
        <v>164</v>
      </c>
      <c r="AT147" s="236" t="s">
        <v>169</v>
      </c>
      <c r="AU147" s="236" t="s">
        <v>84</v>
      </c>
      <c r="AY147" s="14" t="s">
        <v>128</v>
      </c>
      <c r="BE147" s="237">
        <f>IF(N147="základná",J147,0)</f>
        <v>0</v>
      </c>
      <c r="BF147" s="237">
        <f>IF(N147="znížená",J147,0)</f>
        <v>0</v>
      </c>
      <c r="BG147" s="237">
        <f>IF(N147="zákl. prenesená",J147,0)</f>
        <v>0</v>
      </c>
      <c r="BH147" s="237">
        <f>IF(N147="zníž. prenesená",J147,0)</f>
        <v>0</v>
      </c>
      <c r="BI147" s="237">
        <f>IF(N147="nulová",J147,0)</f>
        <v>0</v>
      </c>
      <c r="BJ147" s="14" t="s">
        <v>84</v>
      </c>
      <c r="BK147" s="237">
        <f>ROUND(I147*H147,2)</f>
        <v>0</v>
      </c>
      <c r="BL147" s="14" t="s">
        <v>135</v>
      </c>
      <c r="BM147" s="236" t="s">
        <v>531</v>
      </c>
    </row>
    <row r="148" s="2" customFormat="1" ht="14.4" customHeight="1">
      <c r="A148" s="35"/>
      <c r="B148" s="36"/>
      <c r="C148" s="238" t="s">
        <v>235</v>
      </c>
      <c r="D148" s="238" t="s">
        <v>169</v>
      </c>
      <c r="E148" s="239" t="s">
        <v>532</v>
      </c>
      <c r="F148" s="240" t="s">
        <v>501</v>
      </c>
      <c r="G148" s="241" t="s">
        <v>198</v>
      </c>
      <c r="H148" s="242">
        <v>1</v>
      </c>
      <c r="I148" s="243"/>
      <c r="J148" s="244">
        <f>ROUND(I148*H148,2)</f>
        <v>0</v>
      </c>
      <c r="K148" s="245"/>
      <c r="L148" s="246"/>
      <c r="M148" s="247" t="s">
        <v>1</v>
      </c>
      <c r="N148" s="248" t="s">
        <v>38</v>
      </c>
      <c r="O148" s="88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164</v>
      </c>
      <c r="AT148" s="236" t="s">
        <v>169</v>
      </c>
      <c r="AU148" s="236" t="s">
        <v>84</v>
      </c>
      <c r="AY148" s="14" t="s">
        <v>128</v>
      </c>
      <c r="BE148" s="237">
        <f>IF(N148="základná",J148,0)</f>
        <v>0</v>
      </c>
      <c r="BF148" s="237">
        <f>IF(N148="znížená",J148,0)</f>
        <v>0</v>
      </c>
      <c r="BG148" s="237">
        <f>IF(N148="zákl. prenesená",J148,0)</f>
        <v>0</v>
      </c>
      <c r="BH148" s="237">
        <f>IF(N148="zníž. prenesená",J148,0)</f>
        <v>0</v>
      </c>
      <c r="BI148" s="237">
        <f>IF(N148="nulová",J148,0)</f>
        <v>0</v>
      </c>
      <c r="BJ148" s="14" t="s">
        <v>84</v>
      </c>
      <c r="BK148" s="237">
        <f>ROUND(I148*H148,2)</f>
        <v>0</v>
      </c>
      <c r="BL148" s="14" t="s">
        <v>135</v>
      </c>
      <c r="BM148" s="236" t="s">
        <v>533</v>
      </c>
    </row>
    <row r="149" s="2" customFormat="1" ht="14.4" customHeight="1">
      <c r="A149" s="35"/>
      <c r="B149" s="36"/>
      <c r="C149" s="238" t="s">
        <v>239</v>
      </c>
      <c r="D149" s="238" t="s">
        <v>169</v>
      </c>
      <c r="E149" s="239" t="s">
        <v>534</v>
      </c>
      <c r="F149" s="240" t="s">
        <v>504</v>
      </c>
      <c r="G149" s="241" t="s">
        <v>198</v>
      </c>
      <c r="H149" s="242">
        <v>4</v>
      </c>
      <c r="I149" s="243"/>
      <c r="J149" s="244">
        <f>ROUND(I149*H149,2)</f>
        <v>0</v>
      </c>
      <c r="K149" s="245"/>
      <c r="L149" s="246"/>
      <c r="M149" s="247" t="s">
        <v>1</v>
      </c>
      <c r="N149" s="248" t="s">
        <v>38</v>
      </c>
      <c r="O149" s="88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6" t="s">
        <v>164</v>
      </c>
      <c r="AT149" s="236" t="s">
        <v>169</v>
      </c>
      <c r="AU149" s="236" t="s">
        <v>84</v>
      </c>
      <c r="AY149" s="14" t="s">
        <v>128</v>
      </c>
      <c r="BE149" s="237">
        <f>IF(N149="základná",J149,0)</f>
        <v>0</v>
      </c>
      <c r="BF149" s="237">
        <f>IF(N149="znížená",J149,0)</f>
        <v>0</v>
      </c>
      <c r="BG149" s="237">
        <f>IF(N149="zákl. prenesená",J149,0)</f>
        <v>0</v>
      </c>
      <c r="BH149" s="237">
        <f>IF(N149="zníž. prenesená",J149,0)</f>
        <v>0</v>
      </c>
      <c r="BI149" s="237">
        <f>IF(N149="nulová",J149,0)</f>
        <v>0</v>
      </c>
      <c r="BJ149" s="14" t="s">
        <v>84</v>
      </c>
      <c r="BK149" s="237">
        <f>ROUND(I149*H149,2)</f>
        <v>0</v>
      </c>
      <c r="BL149" s="14" t="s">
        <v>135</v>
      </c>
      <c r="BM149" s="236" t="s">
        <v>535</v>
      </c>
    </row>
    <row r="150" s="2" customFormat="1" ht="14.4" customHeight="1">
      <c r="A150" s="35"/>
      <c r="B150" s="36"/>
      <c r="C150" s="224" t="s">
        <v>245</v>
      </c>
      <c r="D150" s="224" t="s">
        <v>131</v>
      </c>
      <c r="E150" s="225" t="s">
        <v>536</v>
      </c>
      <c r="F150" s="226" t="s">
        <v>507</v>
      </c>
      <c r="G150" s="227" t="s">
        <v>1</v>
      </c>
      <c r="H150" s="228">
        <v>1</v>
      </c>
      <c r="I150" s="229"/>
      <c r="J150" s="230">
        <f>ROUND(I150*H150,2)</f>
        <v>0</v>
      </c>
      <c r="K150" s="231"/>
      <c r="L150" s="41"/>
      <c r="M150" s="232" t="s">
        <v>1</v>
      </c>
      <c r="N150" s="233" t="s">
        <v>38</v>
      </c>
      <c r="O150" s="88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135</v>
      </c>
      <c r="AT150" s="236" t="s">
        <v>131</v>
      </c>
      <c r="AU150" s="236" t="s">
        <v>84</v>
      </c>
      <c r="AY150" s="14" t="s">
        <v>128</v>
      </c>
      <c r="BE150" s="237">
        <f>IF(N150="základná",J150,0)</f>
        <v>0</v>
      </c>
      <c r="BF150" s="237">
        <f>IF(N150="znížená",J150,0)</f>
        <v>0</v>
      </c>
      <c r="BG150" s="237">
        <f>IF(N150="zákl. prenesená",J150,0)</f>
        <v>0</v>
      </c>
      <c r="BH150" s="237">
        <f>IF(N150="zníž. prenesená",J150,0)</f>
        <v>0</v>
      </c>
      <c r="BI150" s="237">
        <f>IF(N150="nulová",J150,0)</f>
        <v>0</v>
      </c>
      <c r="BJ150" s="14" t="s">
        <v>84</v>
      </c>
      <c r="BK150" s="237">
        <f>ROUND(I150*H150,2)</f>
        <v>0</v>
      </c>
      <c r="BL150" s="14" t="s">
        <v>135</v>
      </c>
      <c r="BM150" s="236" t="s">
        <v>537</v>
      </c>
    </row>
    <row r="151" s="12" customFormat="1" ht="22.8" customHeight="1">
      <c r="A151" s="12"/>
      <c r="B151" s="208"/>
      <c r="C151" s="209"/>
      <c r="D151" s="210" t="s">
        <v>71</v>
      </c>
      <c r="E151" s="222" t="s">
        <v>538</v>
      </c>
      <c r="F151" s="222" t="s">
        <v>539</v>
      </c>
      <c r="G151" s="209"/>
      <c r="H151" s="209"/>
      <c r="I151" s="212"/>
      <c r="J151" s="223">
        <f>BK151</f>
        <v>0</v>
      </c>
      <c r="K151" s="209"/>
      <c r="L151" s="214"/>
      <c r="M151" s="215"/>
      <c r="N151" s="216"/>
      <c r="O151" s="216"/>
      <c r="P151" s="217">
        <f>SUM(P152:P154)</f>
        <v>0</v>
      </c>
      <c r="Q151" s="216"/>
      <c r="R151" s="217">
        <f>SUM(R152:R154)</f>
        <v>0</v>
      </c>
      <c r="S151" s="216"/>
      <c r="T151" s="218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9" t="s">
        <v>76</v>
      </c>
      <c r="AT151" s="220" t="s">
        <v>71</v>
      </c>
      <c r="AU151" s="220" t="s">
        <v>76</v>
      </c>
      <c r="AY151" s="219" t="s">
        <v>128</v>
      </c>
      <c r="BK151" s="221">
        <f>SUM(BK152:BK154)</f>
        <v>0</v>
      </c>
    </row>
    <row r="152" s="2" customFormat="1" ht="14.4" customHeight="1">
      <c r="A152" s="35"/>
      <c r="B152" s="36"/>
      <c r="C152" s="224" t="s">
        <v>249</v>
      </c>
      <c r="D152" s="224" t="s">
        <v>131</v>
      </c>
      <c r="E152" s="225" t="s">
        <v>540</v>
      </c>
      <c r="F152" s="226" t="s">
        <v>541</v>
      </c>
      <c r="G152" s="227" t="s">
        <v>542</v>
      </c>
      <c r="H152" s="228">
        <v>1</v>
      </c>
      <c r="I152" s="229"/>
      <c r="J152" s="230">
        <f>ROUND(I152*H152,2)</f>
        <v>0</v>
      </c>
      <c r="K152" s="231"/>
      <c r="L152" s="41"/>
      <c r="M152" s="232" t="s">
        <v>1</v>
      </c>
      <c r="N152" s="233" t="s">
        <v>38</v>
      </c>
      <c r="O152" s="88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6" t="s">
        <v>135</v>
      </c>
      <c r="AT152" s="236" t="s">
        <v>131</v>
      </c>
      <c r="AU152" s="236" t="s">
        <v>84</v>
      </c>
      <c r="AY152" s="14" t="s">
        <v>128</v>
      </c>
      <c r="BE152" s="237">
        <f>IF(N152="základná",J152,0)</f>
        <v>0</v>
      </c>
      <c r="BF152" s="237">
        <f>IF(N152="znížená",J152,0)</f>
        <v>0</v>
      </c>
      <c r="BG152" s="237">
        <f>IF(N152="zákl. prenesená",J152,0)</f>
        <v>0</v>
      </c>
      <c r="BH152" s="237">
        <f>IF(N152="zníž. prenesená",J152,0)</f>
        <v>0</v>
      </c>
      <c r="BI152" s="237">
        <f>IF(N152="nulová",J152,0)</f>
        <v>0</v>
      </c>
      <c r="BJ152" s="14" t="s">
        <v>84</v>
      </c>
      <c r="BK152" s="237">
        <f>ROUND(I152*H152,2)</f>
        <v>0</v>
      </c>
      <c r="BL152" s="14" t="s">
        <v>135</v>
      </c>
      <c r="BM152" s="236" t="s">
        <v>543</v>
      </c>
    </row>
    <row r="153" s="2" customFormat="1" ht="14.4" customHeight="1">
      <c r="A153" s="35"/>
      <c r="B153" s="36"/>
      <c r="C153" s="224" t="s">
        <v>253</v>
      </c>
      <c r="D153" s="224" t="s">
        <v>131</v>
      </c>
      <c r="E153" s="225" t="s">
        <v>544</v>
      </c>
      <c r="F153" s="226" t="s">
        <v>545</v>
      </c>
      <c r="G153" s="227" t="s">
        <v>355</v>
      </c>
      <c r="H153" s="228">
        <v>4</v>
      </c>
      <c r="I153" s="229"/>
      <c r="J153" s="230">
        <f>ROUND(I153*H153,2)</f>
        <v>0</v>
      </c>
      <c r="K153" s="231"/>
      <c r="L153" s="41"/>
      <c r="M153" s="232" t="s">
        <v>1</v>
      </c>
      <c r="N153" s="233" t="s">
        <v>38</v>
      </c>
      <c r="O153" s="88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6" t="s">
        <v>135</v>
      </c>
      <c r="AT153" s="236" t="s">
        <v>131</v>
      </c>
      <c r="AU153" s="236" t="s">
        <v>84</v>
      </c>
      <c r="AY153" s="14" t="s">
        <v>128</v>
      </c>
      <c r="BE153" s="237">
        <f>IF(N153="základná",J153,0)</f>
        <v>0</v>
      </c>
      <c r="BF153" s="237">
        <f>IF(N153="znížená",J153,0)</f>
        <v>0</v>
      </c>
      <c r="BG153" s="237">
        <f>IF(N153="zákl. prenesená",J153,0)</f>
        <v>0</v>
      </c>
      <c r="BH153" s="237">
        <f>IF(N153="zníž. prenesená",J153,0)</f>
        <v>0</v>
      </c>
      <c r="BI153" s="237">
        <f>IF(N153="nulová",J153,0)</f>
        <v>0</v>
      </c>
      <c r="BJ153" s="14" t="s">
        <v>84</v>
      </c>
      <c r="BK153" s="237">
        <f>ROUND(I153*H153,2)</f>
        <v>0</v>
      </c>
      <c r="BL153" s="14" t="s">
        <v>135</v>
      </c>
      <c r="BM153" s="236" t="s">
        <v>546</v>
      </c>
    </row>
    <row r="154" s="2" customFormat="1" ht="14.4" customHeight="1">
      <c r="A154" s="35"/>
      <c r="B154" s="36"/>
      <c r="C154" s="224" t="s">
        <v>257</v>
      </c>
      <c r="D154" s="224" t="s">
        <v>131</v>
      </c>
      <c r="E154" s="225" t="s">
        <v>547</v>
      </c>
      <c r="F154" s="226" t="s">
        <v>548</v>
      </c>
      <c r="G154" s="227" t="s">
        <v>198</v>
      </c>
      <c r="H154" s="228">
        <v>1</v>
      </c>
      <c r="I154" s="229"/>
      <c r="J154" s="230">
        <f>ROUND(I154*H154,2)</f>
        <v>0</v>
      </c>
      <c r="K154" s="231"/>
      <c r="L154" s="41"/>
      <c r="M154" s="232" t="s">
        <v>1</v>
      </c>
      <c r="N154" s="233" t="s">
        <v>38</v>
      </c>
      <c r="O154" s="88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6" t="s">
        <v>135</v>
      </c>
      <c r="AT154" s="236" t="s">
        <v>131</v>
      </c>
      <c r="AU154" s="236" t="s">
        <v>84</v>
      </c>
      <c r="AY154" s="14" t="s">
        <v>128</v>
      </c>
      <c r="BE154" s="237">
        <f>IF(N154="základná",J154,0)</f>
        <v>0</v>
      </c>
      <c r="BF154" s="237">
        <f>IF(N154="znížená",J154,0)</f>
        <v>0</v>
      </c>
      <c r="BG154" s="237">
        <f>IF(N154="zákl. prenesená",J154,0)</f>
        <v>0</v>
      </c>
      <c r="BH154" s="237">
        <f>IF(N154="zníž. prenesená",J154,0)</f>
        <v>0</v>
      </c>
      <c r="BI154" s="237">
        <f>IF(N154="nulová",J154,0)</f>
        <v>0</v>
      </c>
      <c r="BJ154" s="14" t="s">
        <v>84</v>
      </c>
      <c r="BK154" s="237">
        <f>ROUND(I154*H154,2)</f>
        <v>0</v>
      </c>
      <c r="BL154" s="14" t="s">
        <v>135</v>
      </c>
      <c r="BM154" s="236" t="s">
        <v>549</v>
      </c>
    </row>
    <row r="155" s="12" customFormat="1" ht="22.8" customHeight="1">
      <c r="A155" s="12"/>
      <c r="B155" s="208"/>
      <c r="C155" s="209"/>
      <c r="D155" s="210" t="s">
        <v>71</v>
      </c>
      <c r="E155" s="222" t="s">
        <v>550</v>
      </c>
      <c r="F155" s="222" t="s">
        <v>350</v>
      </c>
      <c r="G155" s="209"/>
      <c r="H155" s="209"/>
      <c r="I155" s="212"/>
      <c r="J155" s="223">
        <f>BK155</f>
        <v>0</v>
      </c>
      <c r="K155" s="209"/>
      <c r="L155" s="214"/>
      <c r="M155" s="215"/>
      <c r="N155" s="216"/>
      <c r="O155" s="216"/>
      <c r="P155" s="217">
        <f>SUM(P156:P159)</f>
        <v>0</v>
      </c>
      <c r="Q155" s="216"/>
      <c r="R155" s="217">
        <f>SUM(R156:R159)</f>
        <v>0</v>
      </c>
      <c r="S155" s="216"/>
      <c r="T155" s="218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9" t="s">
        <v>76</v>
      </c>
      <c r="AT155" s="220" t="s">
        <v>71</v>
      </c>
      <c r="AU155" s="220" t="s">
        <v>76</v>
      </c>
      <c r="AY155" s="219" t="s">
        <v>128</v>
      </c>
      <c r="BK155" s="221">
        <f>SUM(BK156:BK159)</f>
        <v>0</v>
      </c>
    </row>
    <row r="156" s="2" customFormat="1" ht="14.4" customHeight="1">
      <c r="A156" s="35"/>
      <c r="B156" s="36"/>
      <c r="C156" s="224" t="s">
        <v>262</v>
      </c>
      <c r="D156" s="224" t="s">
        <v>131</v>
      </c>
      <c r="E156" s="225" t="s">
        <v>551</v>
      </c>
      <c r="F156" s="226" t="s">
        <v>552</v>
      </c>
      <c r="G156" s="227" t="s">
        <v>355</v>
      </c>
      <c r="H156" s="228">
        <v>60</v>
      </c>
      <c r="I156" s="229"/>
      <c r="J156" s="230">
        <f>ROUND(I156*H156,2)</f>
        <v>0</v>
      </c>
      <c r="K156" s="231"/>
      <c r="L156" s="41"/>
      <c r="M156" s="232" t="s">
        <v>1</v>
      </c>
      <c r="N156" s="233" t="s">
        <v>38</v>
      </c>
      <c r="O156" s="88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6" t="s">
        <v>135</v>
      </c>
      <c r="AT156" s="236" t="s">
        <v>131</v>
      </c>
      <c r="AU156" s="236" t="s">
        <v>84</v>
      </c>
      <c r="AY156" s="14" t="s">
        <v>128</v>
      </c>
      <c r="BE156" s="237">
        <f>IF(N156="základná",J156,0)</f>
        <v>0</v>
      </c>
      <c r="BF156" s="237">
        <f>IF(N156="znížená",J156,0)</f>
        <v>0</v>
      </c>
      <c r="BG156" s="237">
        <f>IF(N156="zákl. prenesená",J156,0)</f>
        <v>0</v>
      </c>
      <c r="BH156" s="237">
        <f>IF(N156="zníž. prenesená",J156,0)</f>
        <v>0</v>
      </c>
      <c r="BI156" s="237">
        <f>IF(N156="nulová",J156,0)</f>
        <v>0</v>
      </c>
      <c r="BJ156" s="14" t="s">
        <v>84</v>
      </c>
      <c r="BK156" s="237">
        <f>ROUND(I156*H156,2)</f>
        <v>0</v>
      </c>
      <c r="BL156" s="14" t="s">
        <v>135</v>
      </c>
      <c r="BM156" s="236" t="s">
        <v>553</v>
      </c>
    </row>
    <row r="157" s="2" customFormat="1" ht="14.4" customHeight="1">
      <c r="A157" s="35"/>
      <c r="B157" s="36"/>
      <c r="C157" s="224" t="s">
        <v>266</v>
      </c>
      <c r="D157" s="224" t="s">
        <v>131</v>
      </c>
      <c r="E157" s="225" t="s">
        <v>554</v>
      </c>
      <c r="F157" s="226" t="s">
        <v>555</v>
      </c>
      <c r="G157" s="227" t="s">
        <v>355</v>
      </c>
      <c r="H157" s="228">
        <v>48</v>
      </c>
      <c r="I157" s="229"/>
      <c r="J157" s="230">
        <f>ROUND(I157*H157,2)</f>
        <v>0</v>
      </c>
      <c r="K157" s="231"/>
      <c r="L157" s="41"/>
      <c r="M157" s="232" t="s">
        <v>1</v>
      </c>
      <c r="N157" s="233" t="s">
        <v>38</v>
      </c>
      <c r="O157" s="88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6" t="s">
        <v>135</v>
      </c>
      <c r="AT157" s="236" t="s">
        <v>131</v>
      </c>
      <c r="AU157" s="236" t="s">
        <v>84</v>
      </c>
      <c r="AY157" s="14" t="s">
        <v>128</v>
      </c>
      <c r="BE157" s="237">
        <f>IF(N157="základná",J157,0)</f>
        <v>0</v>
      </c>
      <c r="BF157" s="237">
        <f>IF(N157="znížená",J157,0)</f>
        <v>0</v>
      </c>
      <c r="BG157" s="237">
        <f>IF(N157="zákl. prenesená",J157,0)</f>
        <v>0</v>
      </c>
      <c r="BH157" s="237">
        <f>IF(N157="zníž. prenesená",J157,0)</f>
        <v>0</v>
      </c>
      <c r="BI157" s="237">
        <f>IF(N157="nulová",J157,0)</f>
        <v>0</v>
      </c>
      <c r="BJ157" s="14" t="s">
        <v>84</v>
      </c>
      <c r="BK157" s="237">
        <f>ROUND(I157*H157,2)</f>
        <v>0</v>
      </c>
      <c r="BL157" s="14" t="s">
        <v>135</v>
      </c>
      <c r="BM157" s="236" t="s">
        <v>556</v>
      </c>
    </row>
    <row r="158" s="2" customFormat="1" ht="14.4" customHeight="1">
      <c r="A158" s="35"/>
      <c r="B158" s="36"/>
      <c r="C158" s="224" t="s">
        <v>199</v>
      </c>
      <c r="D158" s="224" t="s">
        <v>131</v>
      </c>
      <c r="E158" s="225" t="s">
        <v>557</v>
      </c>
      <c r="F158" s="226" t="s">
        <v>558</v>
      </c>
      <c r="G158" s="227" t="s">
        <v>355</v>
      </c>
      <c r="H158" s="228">
        <v>24</v>
      </c>
      <c r="I158" s="229"/>
      <c r="J158" s="230">
        <f>ROUND(I158*H158,2)</f>
        <v>0</v>
      </c>
      <c r="K158" s="231"/>
      <c r="L158" s="41"/>
      <c r="M158" s="232" t="s">
        <v>1</v>
      </c>
      <c r="N158" s="233" t="s">
        <v>38</v>
      </c>
      <c r="O158" s="88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6" t="s">
        <v>135</v>
      </c>
      <c r="AT158" s="236" t="s">
        <v>131</v>
      </c>
      <c r="AU158" s="236" t="s">
        <v>84</v>
      </c>
      <c r="AY158" s="14" t="s">
        <v>128</v>
      </c>
      <c r="BE158" s="237">
        <f>IF(N158="základná",J158,0)</f>
        <v>0</v>
      </c>
      <c r="BF158" s="237">
        <f>IF(N158="znížená",J158,0)</f>
        <v>0</v>
      </c>
      <c r="BG158" s="237">
        <f>IF(N158="zákl. prenesená",J158,0)</f>
        <v>0</v>
      </c>
      <c r="BH158" s="237">
        <f>IF(N158="zníž. prenesená",J158,0)</f>
        <v>0</v>
      </c>
      <c r="BI158" s="237">
        <f>IF(N158="nulová",J158,0)</f>
        <v>0</v>
      </c>
      <c r="BJ158" s="14" t="s">
        <v>84</v>
      </c>
      <c r="BK158" s="237">
        <f>ROUND(I158*H158,2)</f>
        <v>0</v>
      </c>
      <c r="BL158" s="14" t="s">
        <v>135</v>
      </c>
      <c r="BM158" s="236" t="s">
        <v>559</v>
      </c>
    </row>
    <row r="159" s="2" customFormat="1" ht="14.4" customHeight="1">
      <c r="A159" s="35"/>
      <c r="B159" s="36"/>
      <c r="C159" s="224" t="s">
        <v>273</v>
      </c>
      <c r="D159" s="224" t="s">
        <v>131</v>
      </c>
      <c r="E159" s="225" t="s">
        <v>560</v>
      </c>
      <c r="F159" s="226" t="s">
        <v>561</v>
      </c>
      <c r="G159" s="227" t="s">
        <v>198</v>
      </c>
      <c r="H159" s="228">
        <v>1</v>
      </c>
      <c r="I159" s="229"/>
      <c r="J159" s="230">
        <f>ROUND(I159*H159,2)</f>
        <v>0</v>
      </c>
      <c r="K159" s="231"/>
      <c r="L159" s="41"/>
      <c r="M159" s="250" t="s">
        <v>1</v>
      </c>
      <c r="N159" s="251" t="s">
        <v>38</v>
      </c>
      <c r="O159" s="252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6" t="s">
        <v>135</v>
      </c>
      <c r="AT159" s="236" t="s">
        <v>131</v>
      </c>
      <c r="AU159" s="236" t="s">
        <v>84</v>
      </c>
      <c r="AY159" s="14" t="s">
        <v>128</v>
      </c>
      <c r="BE159" s="237">
        <f>IF(N159="základná",J159,0)</f>
        <v>0</v>
      </c>
      <c r="BF159" s="237">
        <f>IF(N159="znížená",J159,0)</f>
        <v>0</v>
      </c>
      <c r="BG159" s="237">
        <f>IF(N159="zákl. prenesená",J159,0)</f>
        <v>0</v>
      </c>
      <c r="BH159" s="237">
        <f>IF(N159="zníž. prenesená",J159,0)</f>
        <v>0</v>
      </c>
      <c r="BI159" s="237">
        <f>IF(N159="nulová",J159,0)</f>
        <v>0</v>
      </c>
      <c r="BJ159" s="14" t="s">
        <v>84</v>
      </c>
      <c r="BK159" s="237">
        <f>ROUND(I159*H159,2)</f>
        <v>0</v>
      </c>
      <c r="BL159" s="14" t="s">
        <v>135</v>
      </c>
      <c r="BM159" s="236" t="s">
        <v>562</v>
      </c>
    </row>
    <row r="160" s="2" customFormat="1" ht="6.96" customHeight="1">
      <c r="A160" s="35"/>
      <c r="B160" s="63"/>
      <c r="C160" s="64"/>
      <c r="D160" s="64"/>
      <c r="E160" s="64"/>
      <c r="F160" s="64"/>
      <c r="G160" s="64"/>
      <c r="H160" s="64"/>
      <c r="I160" s="64"/>
      <c r="J160" s="64"/>
      <c r="K160" s="64"/>
      <c r="L160" s="41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</sheetData>
  <sheetProtection sheet="1" autoFilter="0" formatColumns="0" formatRows="0" objects="1" scenarios="1" spinCount="100000" saltValue="hSftHHJ+H7255OMQeBFC9eNlb3htyipNign6nCqhCdDMVs0OteeCLBDNsbyund6ZVMCFi83AY2ZK3hXZRf/Qrw==" hashValue="asxvRuAzq7rbHcn1ZCfDb0TsRCd6Tbw/Enq2pF0oku+l0sRcCl2KRHwFKRCxUPZwOvbLXk4zF03Z28EBsOaaKg==" algorithmName="SHA-512" password="CC35"/>
  <autoFilter ref="C120:K15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Igor Mokrý</dc:creator>
  <cp:lastModifiedBy>Igor Mokrý</cp:lastModifiedBy>
  <dcterms:created xsi:type="dcterms:W3CDTF">2020-07-21T07:55:59Z</dcterms:created>
  <dcterms:modified xsi:type="dcterms:W3CDTF">2020-07-21T07:56:03Z</dcterms:modified>
</cp:coreProperties>
</file>